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" yWindow="11" windowWidth="11343" windowHeight="6790" activeTab="0"/>
  </bookViews>
  <sheets>
    <sheet name="Смета (на 12236 т.р.)" sheetId="1" r:id="rId1"/>
  </sheets>
  <definedNames>
    <definedName name="_xlnm.Print_Titles" localSheetId="0">'Смета (на 12236 т.р.)'!$9:$9</definedName>
    <definedName name="_xlnm.Print_Area" localSheetId="0">'Смета (на 12236 т.р.)'!$A$1:$Q$132</definedName>
  </definedNames>
  <calcPr fullCalcOnLoad="1"/>
</workbook>
</file>

<file path=xl/sharedStrings.xml><?xml version="1.0" encoding="utf-8"?>
<sst xmlns="http://schemas.openxmlformats.org/spreadsheetml/2006/main" count="212" uniqueCount="77">
  <si>
    <t/>
  </si>
  <si>
    <t xml:space="preserve">на </t>
  </si>
  <si>
    <t xml:space="preserve">Наименование объекта: </t>
  </si>
  <si>
    <t>№пп</t>
  </si>
  <si>
    <t>1</t>
  </si>
  <si>
    <t>2</t>
  </si>
  <si>
    <t>3</t>
  </si>
  <si>
    <t>4</t>
  </si>
  <si>
    <t>5</t>
  </si>
  <si>
    <t>6</t>
  </si>
  <si>
    <t>7</t>
  </si>
  <si>
    <t>Фундаменты с подколонниками</t>
  </si>
  <si>
    <t>м2</t>
  </si>
  <si>
    <t>м3</t>
  </si>
  <si>
    <t>8</t>
  </si>
  <si>
    <t>Бетон тяжелый, крупность заполнителя 10 мм, класс В7,5 (М100)</t>
  </si>
  <si>
    <t>9</t>
  </si>
  <si>
    <t>10</t>
  </si>
  <si>
    <t>11</t>
  </si>
  <si>
    <t>12</t>
  </si>
  <si>
    <t>13</t>
  </si>
  <si>
    <t>т</t>
  </si>
  <si>
    <t>Горячекатанная арматурная сталь класса А500 С, диаметром 12 мм</t>
  </si>
  <si>
    <t>Горячекатанная арматурная сталь класса А500 С, диаметром 8 мм</t>
  </si>
  <si>
    <t>Фанера марки ФК, сорт ВВС, размер 1525х1525х20 мм</t>
  </si>
  <si>
    <t>Фундаменная плита</t>
  </si>
  <si>
    <t>Изопласт П ЭПП</t>
  </si>
  <si>
    <t>Цоколь</t>
  </si>
  <si>
    <t>Горячекатанная арматурная сталь класса А500 С, диаметром 10 мм</t>
  </si>
  <si>
    <t>Наименование работ и затрат</t>
  </si>
  <si>
    <t>Ед. изм.</t>
  </si>
  <si>
    <t>Кол-во единиц</t>
  </si>
  <si>
    <t>Цена на единицу измерения, руб.</t>
  </si>
  <si>
    <t>ВСЕГО затрат, руб.</t>
  </si>
  <si>
    <t>Устройство бетонной подготовки</t>
  </si>
  <si>
    <t>Всего по позиции</t>
  </si>
  <si>
    <t>Устройство основания под фундаменты песчаного</t>
  </si>
  <si>
    <t>1 м3 основания</t>
  </si>
  <si>
    <t>Устройство пароизоляции из полиэтиленовой пленки в один слой насухо</t>
  </si>
  <si>
    <t>Устройство фундаментных плит железобетонных плоских</t>
  </si>
  <si>
    <t>Приямки</t>
  </si>
  <si>
    <t>Горячекатанная арматурная сталь класса А500 С, диаметром 20 мм</t>
  </si>
  <si>
    <t>Обрамление проемов угловой сталью</t>
  </si>
  <si>
    <t>1 т</t>
  </si>
  <si>
    <t>Огрунтовка металлических поверхностей за один раз грунтовкой ГФ-021</t>
  </si>
  <si>
    <t xml:space="preserve">м3 </t>
  </si>
  <si>
    <t>Устройство железобетонных фундаментов с подколонниками</t>
  </si>
  <si>
    <t xml:space="preserve">Бетон тяжелый, крупность заполнителя 20 мм, класс В22,5 (М300)    </t>
  </si>
  <si>
    <t>Пиломатериал</t>
  </si>
  <si>
    <t>Гвозди</t>
  </si>
  <si>
    <t>кг</t>
  </si>
  <si>
    <t xml:space="preserve">песок </t>
  </si>
  <si>
    <t>Устройство цоколя</t>
  </si>
  <si>
    <t>электроды Э55</t>
  </si>
  <si>
    <t xml:space="preserve">Бетон тяжелый, крупность заполнителя 20 мм, класс В22,5 (М300)   </t>
  </si>
  <si>
    <t>Устройство дна приямков</t>
  </si>
  <si>
    <t>Бетон тяжелый, крупность заполнителя 20 мм, класс В25 (М350)    (Водонепроницаемость  0,18)</t>
  </si>
  <si>
    <t>Устройство стен приямков</t>
  </si>
  <si>
    <t>Уголок 70х7</t>
  </si>
  <si>
    <t>грунтовка ГФ-21</t>
  </si>
  <si>
    <t>Итого затрат по всем разделам</t>
  </si>
  <si>
    <t>работа крана автомобильного</t>
  </si>
  <si>
    <t>час</t>
  </si>
  <si>
    <t>Вибратор поверхностный</t>
  </si>
  <si>
    <t>Вибратор глубинный</t>
  </si>
  <si>
    <t>трамбовки</t>
  </si>
  <si>
    <t>сварочный аппарат</t>
  </si>
  <si>
    <t>Коммерческое предложение</t>
  </si>
  <si>
    <t>Устройство фундаментов</t>
  </si>
  <si>
    <t>Составлен(а) в уровне цен на апрель 2013 г.</t>
  </si>
  <si>
    <t>Итого приведенная стоимость за 1 м3</t>
  </si>
  <si>
    <t>Приямки (с учетом песчанового основания, бетонной подготовки, обрамления уголком)</t>
  </si>
  <si>
    <t>Фундаментная плита (с учетом печаного основания, бетонной подготовки, пароизоляции)</t>
  </si>
  <si>
    <t>Фундаменты с подколонниками (с учетом бетонной подготовки)</t>
  </si>
  <si>
    <t>Цена Всего</t>
  </si>
  <si>
    <t>Цена за ед.</t>
  </si>
  <si>
    <t>Примечание: В коммерческом предложении не учтено устройство деформационных швов в ФБ2 и деформационных поясов толщ.5 мм в ФБ 1,3,4,5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</si>
</sst>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0">
    <font>
      <sz val="8"/>
      <name val="Courier New"/>
      <family val="0"/>
    </font>
    <font>
      <sz val="8"/>
      <color indexed="8"/>
      <name val="Courier New"/>
      <family val="0"/>
    </font>
    <font>
      <b/>
      <sz val="8"/>
      <name val="Courier New"/>
      <family val="0"/>
    </font>
    <font>
      <b/>
      <sz val="12"/>
      <name val="Courier New"/>
      <family val="0"/>
    </font>
    <font>
      <b/>
      <sz val="12"/>
      <color indexed="8"/>
      <name val="Courier New"/>
      <family val="3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NumberFormat="0">
      <alignment/>
      <protection/>
    </xf>
    <xf numFmtId="168" fontId="1" fillId="0" borderId="0" applyNumberFormat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NumberFormat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NumberFormat="0">
      <alignment/>
      <protection/>
    </xf>
    <xf numFmtId="169" fontId="1" fillId="0" borderId="0" applyNumberFormat="0">
      <alignment/>
      <protection/>
    </xf>
    <xf numFmtId="0" fontId="39" fillId="32" borderId="0" applyNumberFormat="0" applyBorder="0" applyAlignment="0" applyProtection="0"/>
  </cellStyleXfs>
  <cellXfs count="58"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vertical="top"/>
    </xf>
    <xf numFmtId="172" fontId="1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 vertical="top"/>
    </xf>
    <xf numFmtId="2" fontId="1" fillId="0" borderId="0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13" xfId="0" applyNumberFormat="1" applyFont="1" applyFill="1" applyBorder="1" applyAlignment="1">
      <alignment vertical="top"/>
    </xf>
    <xf numFmtId="2" fontId="0" fillId="0" borderId="13" xfId="0" applyNumberFormat="1" applyFont="1" applyFill="1" applyBorder="1" applyAlignment="1">
      <alignment vertical="top"/>
    </xf>
    <xf numFmtId="4" fontId="1" fillId="0" borderId="0" xfId="0" applyNumberFormat="1" applyFont="1" applyFill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right" vertical="top"/>
    </xf>
    <xf numFmtId="0" fontId="5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top"/>
    </xf>
    <xf numFmtId="0" fontId="2" fillId="0" borderId="13" xfId="0" applyNumberFormat="1" applyFont="1" applyFill="1" applyBorder="1" applyAlignment="1">
      <alignment horizontal="left" vertical="top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8"/>
  <sheetViews>
    <sheetView tabSelected="1" zoomScale="110" zoomScaleNormal="110" zoomScaleSheetLayoutView="100" zoomScalePageLayoutView="0" workbookViewId="0" topLeftCell="A1">
      <selection activeCell="B138" sqref="B138"/>
    </sheetView>
  </sheetViews>
  <sheetFormatPr defaultColWidth="9.140625" defaultRowHeight="11.25"/>
  <cols>
    <col min="1" max="1" width="3.421875" style="0" customWidth="1"/>
    <col min="2" max="3" width="1.421875" style="0" customWidth="1"/>
    <col min="4" max="4" width="3.421875" style="0" customWidth="1"/>
    <col min="5" max="5" width="19.421875" style="0" customWidth="1"/>
    <col min="6" max="6" width="12.140625" style="0" customWidth="1"/>
    <col min="7" max="8" width="9.00390625" style="0" customWidth="1"/>
    <col min="9" max="9" width="13.140625" style="0" customWidth="1"/>
    <col min="10" max="11" width="1.421875" style="0" customWidth="1"/>
    <col min="12" max="12" width="9.421875" style="0" customWidth="1"/>
    <col min="13" max="13" width="2.421875" style="0" customWidth="1"/>
    <col min="14" max="14" width="3.421875" style="0" customWidth="1"/>
    <col min="15" max="15" width="8.421875" style="0" customWidth="1"/>
    <col min="16" max="16" width="2.421875" style="0" customWidth="1"/>
    <col min="17" max="17" width="13.421875" style="0" customWidth="1"/>
    <col min="18" max="18" width="9.00390625" style="0" customWidth="1"/>
    <col min="19" max="19" width="6.421875" style="0" customWidth="1"/>
    <col min="21" max="21" width="11.28125" style="0" hidden="1" customWidth="1"/>
    <col min="22" max="24" width="0" style="0" hidden="1" customWidth="1"/>
  </cols>
  <sheetData>
    <row r="1" spans="1:17" ht="33" customHeight="1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1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>
      <c r="A3" s="11" t="s">
        <v>1</v>
      </c>
      <c r="B3" s="25" t="s">
        <v>68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1.2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1.75" customHeight="1">
      <c r="A5" s="25" t="s">
        <v>69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21.75" customHeight="1">
      <c r="A6" s="34" t="s">
        <v>3</v>
      </c>
      <c r="B6" s="35"/>
      <c r="C6" s="34" t="s">
        <v>29</v>
      </c>
      <c r="D6" s="45"/>
      <c r="E6" s="45"/>
      <c r="F6" s="45"/>
      <c r="G6" s="45"/>
      <c r="H6" s="35"/>
      <c r="I6" s="34" t="s">
        <v>30</v>
      </c>
      <c r="J6" s="45"/>
      <c r="K6" s="35"/>
      <c r="L6" s="48" t="s">
        <v>31</v>
      </c>
      <c r="M6" s="34" t="s">
        <v>32</v>
      </c>
      <c r="N6" s="45"/>
      <c r="O6" s="35"/>
      <c r="P6" s="34" t="s">
        <v>33</v>
      </c>
      <c r="Q6" s="35"/>
    </row>
    <row r="7" spans="1:17" ht="33" customHeight="1">
      <c r="A7" s="36"/>
      <c r="B7" s="37"/>
      <c r="C7" s="36"/>
      <c r="D7" s="46"/>
      <c r="E7" s="46"/>
      <c r="F7" s="46"/>
      <c r="G7" s="46"/>
      <c r="H7" s="37"/>
      <c r="I7" s="36"/>
      <c r="J7" s="46"/>
      <c r="K7" s="37"/>
      <c r="L7" s="49"/>
      <c r="M7" s="36"/>
      <c r="N7" s="46"/>
      <c r="O7" s="37"/>
      <c r="P7" s="36"/>
      <c r="Q7" s="37"/>
    </row>
    <row r="8" spans="1:17" ht="2.25" customHeight="1">
      <c r="A8" s="38"/>
      <c r="B8" s="39"/>
      <c r="C8" s="38"/>
      <c r="D8" s="47"/>
      <c r="E8" s="47"/>
      <c r="F8" s="47"/>
      <c r="G8" s="47"/>
      <c r="H8" s="39"/>
      <c r="I8" s="38"/>
      <c r="J8" s="47"/>
      <c r="K8" s="39"/>
      <c r="L8" s="50"/>
      <c r="M8" s="38"/>
      <c r="N8" s="47"/>
      <c r="O8" s="39"/>
      <c r="P8" s="38"/>
      <c r="Q8" s="39"/>
    </row>
    <row r="9" spans="1:17" ht="16.5" customHeight="1">
      <c r="A9" s="40" t="s">
        <v>4</v>
      </c>
      <c r="B9" s="41"/>
      <c r="C9" s="40" t="s">
        <v>6</v>
      </c>
      <c r="D9" s="42"/>
      <c r="E9" s="42"/>
      <c r="F9" s="42"/>
      <c r="G9" s="42"/>
      <c r="H9" s="41"/>
      <c r="I9" s="40" t="s">
        <v>7</v>
      </c>
      <c r="J9" s="42"/>
      <c r="K9" s="41"/>
      <c r="L9" s="14" t="s">
        <v>8</v>
      </c>
      <c r="M9" s="40" t="s">
        <v>9</v>
      </c>
      <c r="N9" s="42"/>
      <c r="O9" s="41"/>
      <c r="P9" s="40" t="s">
        <v>16</v>
      </c>
      <c r="Q9" s="41"/>
    </row>
    <row r="10" spans="1:17" ht="11.25" customHeigh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2" spans="1:17" ht="22.5" customHeight="1">
      <c r="A12" s="29" t="s">
        <v>4</v>
      </c>
      <c r="B12" s="29"/>
      <c r="C12" s="25" t="s">
        <v>34</v>
      </c>
      <c r="D12" s="25"/>
      <c r="E12" s="25"/>
      <c r="F12" s="25"/>
      <c r="G12" s="25"/>
      <c r="H12" s="25"/>
      <c r="I12" s="25" t="s">
        <v>45</v>
      </c>
      <c r="J12" s="25"/>
      <c r="K12" s="25"/>
      <c r="L12" s="2">
        <v>97.2</v>
      </c>
      <c r="M12" s="26">
        <v>2300</v>
      </c>
      <c r="N12" s="26"/>
      <c r="O12" s="26"/>
      <c r="P12" s="26">
        <f>L12*M12</f>
        <v>223560</v>
      </c>
      <c r="Q12" s="26"/>
    </row>
    <row r="13" spans="3:17" ht="24" customHeight="1">
      <c r="C13" s="25" t="s">
        <v>15</v>
      </c>
      <c r="D13" s="25"/>
      <c r="E13" s="25"/>
      <c r="F13" s="25"/>
      <c r="G13" s="25"/>
      <c r="H13" s="25"/>
      <c r="I13" s="25" t="s">
        <v>13</v>
      </c>
      <c r="J13" s="25"/>
      <c r="K13" s="25"/>
      <c r="L13" s="2">
        <v>99.144</v>
      </c>
      <c r="M13" s="26">
        <v>3600</v>
      </c>
      <c r="N13" s="26"/>
      <c r="O13" s="26"/>
      <c r="P13" s="26">
        <f>L13*M13</f>
        <v>356918.4</v>
      </c>
      <c r="Q13" s="26"/>
    </row>
    <row r="14" spans="1:17" ht="10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6" spans="3:17" ht="11.25" customHeight="1">
      <c r="C16" s="30" t="s">
        <v>35</v>
      </c>
      <c r="D16" s="30"/>
      <c r="E16" s="30"/>
      <c r="F16" s="30"/>
      <c r="G16" s="30"/>
      <c r="H16" s="30"/>
      <c r="I16" s="31" t="s">
        <v>0</v>
      </c>
      <c r="J16" s="31"/>
      <c r="K16" s="31"/>
      <c r="L16" s="13" t="s">
        <v>0</v>
      </c>
      <c r="M16" s="29" t="s">
        <v>0</v>
      </c>
      <c r="N16" s="29"/>
      <c r="O16" s="29"/>
      <c r="P16" s="32">
        <f>SUM(P12:Q13)</f>
        <v>580478.4</v>
      </c>
      <c r="Q16" s="32"/>
    </row>
    <row r="18" spans="1:17" ht="36" customHeight="1">
      <c r="A18" s="29" t="s">
        <v>5</v>
      </c>
      <c r="B18" s="29"/>
      <c r="C18" s="25" t="s">
        <v>46</v>
      </c>
      <c r="D18" s="25"/>
      <c r="E18" s="25"/>
      <c r="F18" s="25"/>
      <c r="G18" s="25"/>
      <c r="H18" s="25"/>
      <c r="I18" s="25" t="s">
        <v>13</v>
      </c>
      <c r="J18" s="25"/>
      <c r="K18" s="25"/>
      <c r="L18" s="3">
        <v>351</v>
      </c>
      <c r="M18" s="26">
        <v>7500</v>
      </c>
      <c r="N18" s="26"/>
      <c r="O18" s="26"/>
      <c r="P18" s="26">
        <f>L18*M18</f>
        <v>2632500</v>
      </c>
      <c r="Q18" s="26"/>
    </row>
    <row r="19" spans="3:17" ht="25.5" customHeight="1">
      <c r="C19" s="24" t="s">
        <v>47</v>
      </c>
      <c r="D19" s="25"/>
      <c r="E19" s="25"/>
      <c r="F19" s="25"/>
      <c r="G19" s="25"/>
      <c r="H19" s="25"/>
      <c r="I19" s="25" t="s">
        <v>13</v>
      </c>
      <c r="J19" s="25"/>
      <c r="K19" s="25"/>
      <c r="L19" s="2">
        <v>356.265</v>
      </c>
      <c r="M19" s="26">
        <v>4300</v>
      </c>
      <c r="N19" s="26"/>
      <c r="O19" s="26"/>
      <c r="P19" s="26">
        <f aca="true" t="shared" si="0" ref="P19:P24">L19*M19</f>
        <v>1531939.5</v>
      </c>
      <c r="Q19" s="26"/>
    </row>
    <row r="20" spans="3:17" ht="33" customHeight="1">
      <c r="C20" s="25" t="s">
        <v>22</v>
      </c>
      <c r="D20" s="25"/>
      <c r="E20" s="25"/>
      <c r="F20" s="25"/>
      <c r="G20" s="25"/>
      <c r="H20" s="25"/>
      <c r="I20" s="25" t="s">
        <v>21</v>
      </c>
      <c r="J20" s="25"/>
      <c r="K20" s="25"/>
      <c r="L20" s="3">
        <v>14.51</v>
      </c>
      <c r="M20" s="26">
        <v>24500</v>
      </c>
      <c r="N20" s="26"/>
      <c r="O20" s="26"/>
      <c r="P20" s="26">
        <f t="shared" si="0"/>
        <v>355495</v>
      </c>
      <c r="Q20" s="26"/>
    </row>
    <row r="21" spans="3:17" ht="33" customHeight="1">
      <c r="C21" s="25" t="s">
        <v>23</v>
      </c>
      <c r="D21" s="25"/>
      <c r="E21" s="25"/>
      <c r="F21" s="25"/>
      <c r="G21" s="25"/>
      <c r="H21" s="25"/>
      <c r="I21" s="25" t="s">
        <v>21</v>
      </c>
      <c r="J21" s="25"/>
      <c r="K21" s="25"/>
      <c r="L21" s="2">
        <v>4.038</v>
      </c>
      <c r="M21" s="26">
        <v>26000</v>
      </c>
      <c r="N21" s="26"/>
      <c r="O21" s="26"/>
      <c r="P21" s="26">
        <f t="shared" si="0"/>
        <v>104988</v>
      </c>
      <c r="Q21" s="26"/>
    </row>
    <row r="22" spans="3:17" ht="21.75" customHeight="1">
      <c r="C22" s="25" t="s">
        <v>24</v>
      </c>
      <c r="D22" s="25"/>
      <c r="E22" s="25"/>
      <c r="F22" s="25"/>
      <c r="G22" s="25"/>
      <c r="H22" s="25"/>
      <c r="I22" s="25" t="s">
        <v>12</v>
      </c>
      <c r="J22" s="25"/>
      <c r="K22" s="25"/>
      <c r="L22" s="2">
        <v>224.991</v>
      </c>
      <c r="M22" s="26">
        <v>360</v>
      </c>
      <c r="N22" s="26"/>
      <c r="O22" s="26"/>
      <c r="P22" s="26">
        <f t="shared" si="0"/>
        <v>80996.76000000001</v>
      </c>
      <c r="Q22" s="26"/>
    </row>
    <row r="23" spans="3:17" ht="21.75" customHeight="1">
      <c r="C23" s="24" t="s">
        <v>48</v>
      </c>
      <c r="D23" s="25"/>
      <c r="E23" s="25"/>
      <c r="F23" s="25"/>
      <c r="G23" s="25"/>
      <c r="H23" s="25"/>
      <c r="I23" s="24" t="s">
        <v>13</v>
      </c>
      <c r="J23" s="25"/>
      <c r="K23" s="25"/>
      <c r="L23" s="2">
        <v>2.6</v>
      </c>
      <c r="M23" s="26">
        <v>6500</v>
      </c>
      <c r="N23" s="26"/>
      <c r="O23" s="26"/>
      <c r="P23" s="26">
        <f t="shared" si="0"/>
        <v>16900</v>
      </c>
      <c r="Q23" s="26"/>
    </row>
    <row r="24" spans="3:17" ht="9.75" customHeight="1">
      <c r="C24" s="24" t="s">
        <v>49</v>
      </c>
      <c r="D24" s="25"/>
      <c r="E24" s="25"/>
      <c r="F24" s="25"/>
      <c r="G24" s="25"/>
      <c r="H24" s="25"/>
      <c r="I24" s="24" t="s">
        <v>50</v>
      </c>
      <c r="J24" s="25"/>
      <c r="K24" s="25"/>
      <c r="L24" s="2">
        <v>84</v>
      </c>
      <c r="M24" s="26">
        <v>60</v>
      </c>
      <c r="N24" s="26"/>
      <c r="O24" s="26"/>
      <c r="P24" s="26">
        <f t="shared" si="0"/>
        <v>5040</v>
      </c>
      <c r="Q24" s="26"/>
    </row>
    <row r="25" spans="1:17" ht="10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7" spans="3:17" ht="11.25" customHeight="1">
      <c r="C27" s="30" t="s">
        <v>35</v>
      </c>
      <c r="D27" s="30"/>
      <c r="E27" s="30"/>
      <c r="F27" s="30"/>
      <c r="G27" s="30"/>
      <c r="H27" s="30"/>
      <c r="I27" s="31" t="s">
        <v>0</v>
      </c>
      <c r="J27" s="31"/>
      <c r="K27" s="31"/>
      <c r="L27" s="13" t="s">
        <v>0</v>
      </c>
      <c r="M27" s="29" t="s">
        <v>0</v>
      </c>
      <c r="N27" s="29"/>
      <c r="O27" s="29"/>
      <c r="P27" s="32">
        <f>SUM(P18:Q24)</f>
        <v>4727859.26</v>
      </c>
      <c r="Q27" s="32"/>
    </row>
    <row r="28" spans="1:17" ht="1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 customHeight="1">
      <c r="A29" s="33" t="s">
        <v>25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1" spans="1:17" ht="20.25" customHeight="1">
      <c r="A31" s="29" t="s">
        <v>6</v>
      </c>
      <c r="B31" s="29"/>
      <c r="C31" s="25" t="s">
        <v>36</v>
      </c>
      <c r="D31" s="25"/>
      <c r="E31" s="25"/>
      <c r="F31" s="25"/>
      <c r="G31" s="25"/>
      <c r="H31" s="25"/>
      <c r="I31" s="25" t="s">
        <v>37</v>
      </c>
      <c r="J31" s="25"/>
      <c r="K31" s="25"/>
      <c r="L31" s="2">
        <v>300</v>
      </c>
      <c r="M31" s="26">
        <v>900</v>
      </c>
      <c r="N31" s="26"/>
      <c r="O31" s="26"/>
      <c r="P31" s="26">
        <f>L31*M31</f>
        <v>270000</v>
      </c>
      <c r="Q31" s="26"/>
    </row>
    <row r="32" spans="1:17" ht="20.25" customHeight="1">
      <c r="A32" s="1"/>
      <c r="B32" s="1"/>
      <c r="C32" s="24" t="s">
        <v>51</v>
      </c>
      <c r="D32" s="25"/>
      <c r="E32" s="25"/>
      <c r="F32" s="25"/>
      <c r="G32" s="25"/>
      <c r="H32" s="25"/>
      <c r="I32" s="24" t="s">
        <v>13</v>
      </c>
      <c r="J32" s="25"/>
      <c r="K32" s="25"/>
      <c r="L32" s="2">
        <v>360</v>
      </c>
      <c r="M32" s="26">
        <v>650</v>
      </c>
      <c r="N32" s="26"/>
      <c r="O32" s="26"/>
      <c r="P32" s="26">
        <f>L32*M32</f>
        <v>234000</v>
      </c>
      <c r="Q32" s="26"/>
    </row>
    <row r="33" spans="1:17" ht="10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5" spans="3:17" ht="11.25" customHeight="1">
      <c r="C35" s="30" t="s">
        <v>35</v>
      </c>
      <c r="D35" s="30"/>
      <c r="E35" s="30"/>
      <c r="F35" s="30"/>
      <c r="G35" s="30"/>
      <c r="H35" s="30"/>
      <c r="I35" s="31" t="s">
        <v>0</v>
      </c>
      <c r="J35" s="31"/>
      <c r="K35" s="31"/>
      <c r="L35" s="13" t="s">
        <v>0</v>
      </c>
      <c r="M35" s="29" t="s">
        <v>0</v>
      </c>
      <c r="N35" s="29"/>
      <c r="O35" s="29"/>
      <c r="P35" s="32">
        <f>SUM(P31:Q32)</f>
        <v>504000</v>
      </c>
      <c r="Q35" s="32"/>
    </row>
    <row r="37" spans="1:17" ht="24.75" customHeight="1">
      <c r="A37" s="29" t="s">
        <v>7</v>
      </c>
      <c r="B37" s="29"/>
      <c r="C37" s="25" t="s">
        <v>34</v>
      </c>
      <c r="D37" s="25"/>
      <c r="E37" s="25"/>
      <c r="F37" s="25"/>
      <c r="G37" s="25"/>
      <c r="H37" s="25"/>
      <c r="I37" s="24" t="s">
        <v>13</v>
      </c>
      <c r="J37" s="25"/>
      <c r="K37" s="25"/>
      <c r="L37" s="3">
        <v>148</v>
      </c>
      <c r="M37" s="26">
        <v>2300</v>
      </c>
      <c r="N37" s="26"/>
      <c r="O37" s="26"/>
      <c r="P37" s="26">
        <f>L37*M37</f>
        <v>340400</v>
      </c>
      <c r="Q37" s="26"/>
    </row>
    <row r="38" spans="3:17" ht="21.75" customHeight="1">
      <c r="C38" s="25" t="s">
        <v>15</v>
      </c>
      <c r="D38" s="25"/>
      <c r="E38" s="25"/>
      <c r="F38" s="25"/>
      <c r="G38" s="25"/>
      <c r="H38" s="25"/>
      <c r="I38" s="25" t="s">
        <v>13</v>
      </c>
      <c r="J38" s="25"/>
      <c r="K38" s="25"/>
      <c r="L38" s="2">
        <v>150.96</v>
      </c>
      <c r="M38" s="26">
        <v>3600</v>
      </c>
      <c r="N38" s="26"/>
      <c r="O38" s="26"/>
      <c r="P38" s="26">
        <f>L38*M38</f>
        <v>543456</v>
      </c>
      <c r="Q38" s="26"/>
    </row>
    <row r="39" spans="1:17" ht="10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1" spans="3:17" ht="11.25" customHeight="1">
      <c r="C41" s="30" t="s">
        <v>35</v>
      </c>
      <c r="D41" s="30"/>
      <c r="E41" s="30"/>
      <c r="F41" s="30"/>
      <c r="G41" s="30"/>
      <c r="H41" s="30"/>
      <c r="I41" s="31" t="s">
        <v>0</v>
      </c>
      <c r="J41" s="31"/>
      <c r="K41" s="31"/>
      <c r="L41" s="13" t="s">
        <v>0</v>
      </c>
      <c r="M41" s="29" t="s">
        <v>0</v>
      </c>
      <c r="N41" s="29"/>
      <c r="O41" s="29"/>
      <c r="P41" s="32">
        <f>SUM(P37:Q38)</f>
        <v>883856</v>
      </c>
      <c r="Q41" s="32"/>
    </row>
    <row r="43" spans="1:17" ht="27.75" customHeight="1">
      <c r="A43" s="29" t="s">
        <v>8</v>
      </c>
      <c r="B43" s="29"/>
      <c r="C43" s="25" t="s">
        <v>38</v>
      </c>
      <c r="D43" s="25"/>
      <c r="E43" s="25"/>
      <c r="F43" s="25"/>
      <c r="G43" s="25"/>
      <c r="H43" s="25"/>
      <c r="I43" s="24" t="s">
        <v>12</v>
      </c>
      <c r="J43" s="25"/>
      <c r="K43" s="25"/>
      <c r="L43" s="3">
        <v>1500</v>
      </c>
      <c r="M43" s="26">
        <v>120</v>
      </c>
      <c r="N43" s="26"/>
      <c r="O43" s="26"/>
      <c r="P43" s="26">
        <f>L43*M43</f>
        <v>180000</v>
      </c>
      <c r="Q43" s="26"/>
    </row>
    <row r="44" spans="3:17" ht="11.25" customHeight="1">
      <c r="C44" s="25" t="s">
        <v>26</v>
      </c>
      <c r="D44" s="25"/>
      <c r="E44" s="25"/>
      <c r="F44" s="25"/>
      <c r="G44" s="25"/>
      <c r="H44" s="25"/>
      <c r="I44" s="25" t="s">
        <v>12</v>
      </c>
      <c r="J44" s="25"/>
      <c r="K44" s="25"/>
      <c r="L44" s="3">
        <v>1836</v>
      </c>
      <c r="M44" s="26">
        <v>150</v>
      </c>
      <c r="N44" s="26"/>
      <c r="O44" s="26"/>
      <c r="P44" s="26">
        <f>L44*M44</f>
        <v>275400</v>
      </c>
      <c r="Q44" s="26"/>
    </row>
    <row r="45" spans="1:17" ht="10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7" spans="3:17" ht="11.25" customHeight="1">
      <c r="C47" s="30" t="s">
        <v>35</v>
      </c>
      <c r="D47" s="30"/>
      <c r="E47" s="30"/>
      <c r="F47" s="30"/>
      <c r="G47" s="30"/>
      <c r="H47" s="30"/>
      <c r="I47" s="31" t="s">
        <v>0</v>
      </c>
      <c r="J47" s="31"/>
      <c r="K47" s="31"/>
      <c r="L47" s="13" t="s">
        <v>0</v>
      </c>
      <c r="M47" s="29" t="s">
        <v>0</v>
      </c>
      <c r="N47" s="29"/>
      <c r="O47" s="29"/>
      <c r="P47" s="32">
        <f>SUM(P43:Q44)</f>
        <v>455400</v>
      </c>
      <c r="Q47" s="32"/>
    </row>
    <row r="49" spans="1:17" ht="24" customHeight="1">
      <c r="A49" s="29" t="s">
        <v>9</v>
      </c>
      <c r="B49" s="29"/>
      <c r="C49" s="25" t="s">
        <v>39</v>
      </c>
      <c r="D49" s="25"/>
      <c r="E49" s="25"/>
      <c r="F49" s="25"/>
      <c r="G49" s="25"/>
      <c r="H49" s="25"/>
      <c r="I49" s="24" t="s">
        <v>13</v>
      </c>
      <c r="J49" s="25"/>
      <c r="K49" s="25"/>
      <c r="L49" s="3">
        <v>225</v>
      </c>
      <c r="M49" s="26">
        <v>4000</v>
      </c>
      <c r="N49" s="26"/>
      <c r="O49" s="26"/>
      <c r="P49" s="26">
        <f aca="true" t="shared" si="1" ref="P49:P54">L49*M49</f>
        <v>900000</v>
      </c>
      <c r="Q49" s="26"/>
    </row>
    <row r="50" spans="3:17" ht="24" customHeight="1">
      <c r="C50" s="24" t="s">
        <v>47</v>
      </c>
      <c r="D50" s="25"/>
      <c r="E50" s="25"/>
      <c r="F50" s="25"/>
      <c r="G50" s="25"/>
      <c r="H50" s="25"/>
      <c r="I50" s="25" t="s">
        <v>13</v>
      </c>
      <c r="J50" s="25"/>
      <c r="K50" s="25"/>
      <c r="L50" s="2">
        <v>228.38</v>
      </c>
      <c r="M50" s="26">
        <v>4300</v>
      </c>
      <c r="N50" s="26"/>
      <c r="O50" s="26"/>
      <c r="P50" s="26">
        <f t="shared" si="1"/>
        <v>982034</v>
      </c>
      <c r="Q50" s="26"/>
    </row>
    <row r="51" spans="3:17" ht="26.25" customHeight="1">
      <c r="C51" s="25" t="s">
        <v>22</v>
      </c>
      <c r="D51" s="25"/>
      <c r="E51" s="25"/>
      <c r="F51" s="25"/>
      <c r="G51" s="25"/>
      <c r="H51" s="25"/>
      <c r="I51" s="25" t="s">
        <v>21</v>
      </c>
      <c r="J51" s="25"/>
      <c r="K51" s="25"/>
      <c r="L51" s="3">
        <v>50.774</v>
      </c>
      <c r="M51" s="26">
        <v>24500</v>
      </c>
      <c r="N51" s="26"/>
      <c r="O51" s="26"/>
      <c r="P51" s="26">
        <f t="shared" si="1"/>
        <v>1243963</v>
      </c>
      <c r="Q51" s="26"/>
    </row>
    <row r="52" spans="3:17" ht="11.25" customHeight="1">
      <c r="C52" s="25" t="s">
        <v>24</v>
      </c>
      <c r="D52" s="25"/>
      <c r="E52" s="25"/>
      <c r="F52" s="25"/>
      <c r="G52" s="25"/>
      <c r="H52" s="25"/>
      <c r="I52" s="25" t="s">
        <v>12</v>
      </c>
      <c r="J52" s="25"/>
      <c r="K52" s="25"/>
      <c r="L52" s="2">
        <v>14</v>
      </c>
      <c r="M52" s="26">
        <v>360</v>
      </c>
      <c r="N52" s="26"/>
      <c r="O52" s="26"/>
      <c r="P52" s="26">
        <f t="shared" si="1"/>
        <v>5040</v>
      </c>
      <c r="Q52" s="26"/>
    </row>
    <row r="53" spans="3:17" ht="11.25" customHeight="1">
      <c r="C53" s="24" t="s">
        <v>48</v>
      </c>
      <c r="D53" s="25"/>
      <c r="E53" s="25"/>
      <c r="F53" s="25"/>
      <c r="G53" s="25"/>
      <c r="H53" s="25"/>
      <c r="I53" s="24" t="s">
        <v>13</v>
      </c>
      <c r="J53" s="25"/>
      <c r="K53" s="25"/>
      <c r="L53" s="2">
        <v>2.6</v>
      </c>
      <c r="M53" s="26">
        <v>6500</v>
      </c>
      <c r="N53" s="26"/>
      <c r="O53" s="26"/>
      <c r="P53" s="26">
        <f t="shared" si="1"/>
        <v>16900</v>
      </c>
      <c r="Q53" s="26"/>
    </row>
    <row r="54" spans="3:17" ht="11.25" customHeight="1">
      <c r="C54" s="24" t="s">
        <v>49</v>
      </c>
      <c r="D54" s="25"/>
      <c r="E54" s="25"/>
      <c r="F54" s="25"/>
      <c r="G54" s="25"/>
      <c r="H54" s="25"/>
      <c r="I54" s="24" t="s">
        <v>50</v>
      </c>
      <c r="J54" s="25"/>
      <c r="K54" s="25"/>
      <c r="L54" s="2">
        <v>4.5</v>
      </c>
      <c r="M54" s="26">
        <v>60</v>
      </c>
      <c r="N54" s="26"/>
      <c r="O54" s="26"/>
      <c r="P54" s="26">
        <f t="shared" si="1"/>
        <v>270</v>
      </c>
      <c r="Q54" s="26"/>
    </row>
    <row r="55" spans="1:17" ht="10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7" spans="3:17" ht="11.25" customHeight="1">
      <c r="C57" s="30" t="s">
        <v>35</v>
      </c>
      <c r="D57" s="30"/>
      <c r="E57" s="30"/>
      <c r="F57" s="30"/>
      <c r="G57" s="30"/>
      <c r="H57" s="30"/>
      <c r="I57" s="31" t="s">
        <v>0</v>
      </c>
      <c r="J57" s="31"/>
      <c r="K57" s="31"/>
      <c r="L57" s="13" t="s">
        <v>0</v>
      </c>
      <c r="M57" s="29" t="s">
        <v>0</v>
      </c>
      <c r="N57" s="29"/>
      <c r="O57" s="29"/>
      <c r="P57" s="32">
        <f>SUM(P49:Q54)</f>
        <v>3148207</v>
      </c>
      <c r="Q57" s="32"/>
    </row>
    <row r="58" spans="1:17" ht="10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 customHeight="1">
      <c r="A59" s="33" t="s">
        <v>27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1" spans="1:17" ht="21.75" customHeight="1">
      <c r="A61" s="29" t="s">
        <v>10</v>
      </c>
      <c r="B61" s="29"/>
      <c r="C61" s="24" t="s">
        <v>52</v>
      </c>
      <c r="D61" s="25"/>
      <c r="E61" s="25"/>
      <c r="F61" s="25"/>
      <c r="G61" s="25"/>
      <c r="H61" s="25"/>
      <c r="I61" s="24" t="s">
        <v>13</v>
      </c>
      <c r="J61" s="25"/>
      <c r="K61" s="25"/>
      <c r="L61" s="3">
        <v>73</v>
      </c>
      <c r="M61" s="26">
        <v>5500</v>
      </c>
      <c r="N61" s="26"/>
      <c r="O61" s="26"/>
      <c r="P61" s="26">
        <f aca="true" t="shared" si="2" ref="P61:P67">L61*M61</f>
        <v>401500</v>
      </c>
      <c r="Q61" s="26"/>
    </row>
    <row r="62" spans="3:17" ht="44.25" customHeight="1">
      <c r="C62" s="24" t="s">
        <v>54</v>
      </c>
      <c r="D62" s="25"/>
      <c r="E62" s="25"/>
      <c r="F62" s="25"/>
      <c r="G62" s="25"/>
      <c r="H62" s="25"/>
      <c r="I62" s="25" t="s">
        <v>13</v>
      </c>
      <c r="J62" s="25"/>
      <c r="K62" s="25"/>
      <c r="L62" s="2">
        <v>74.095</v>
      </c>
      <c r="M62" s="26">
        <v>4300</v>
      </c>
      <c r="N62" s="26"/>
      <c r="O62" s="26"/>
      <c r="P62" s="26">
        <f t="shared" si="2"/>
        <v>318608.5</v>
      </c>
      <c r="Q62" s="26"/>
    </row>
    <row r="63" spans="3:17" ht="33" customHeight="1">
      <c r="C63" s="25" t="s">
        <v>28</v>
      </c>
      <c r="D63" s="25"/>
      <c r="E63" s="25"/>
      <c r="F63" s="25"/>
      <c r="G63" s="25"/>
      <c r="H63" s="25"/>
      <c r="I63" s="25" t="s">
        <v>21</v>
      </c>
      <c r="J63" s="25"/>
      <c r="K63" s="25"/>
      <c r="L63" s="2">
        <v>5.238</v>
      </c>
      <c r="M63" s="26">
        <v>26000</v>
      </c>
      <c r="N63" s="26"/>
      <c r="O63" s="26"/>
      <c r="P63" s="26">
        <f t="shared" si="2"/>
        <v>136188</v>
      </c>
      <c r="Q63" s="26"/>
    </row>
    <row r="64" spans="3:17" ht="21.75" customHeight="1">
      <c r="C64" s="25" t="s">
        <v>24</v>
      </c>
      <c r="D64" s="25"/>
      <c r="E64" s="25"/>
      <c r="F64" s="25"/>
      <c r="G64" s="25"/>
      <c r="H64" s="25"/>
      <c r="I64" s="25" t="s">
        <v>12</v>
      </c>
      <c r="J64" s="25"/>
      <c r="K64" s="25"/>
      <c r="L64" s="2">
        <v>49.5</v>
      </c>
      <c r="M64" s="26">
        <v>360</v>
      </c>
      <c r="N64" s="26"/>
      <c r="O64" s="26"/>
      <c r="P64" s="26">
        <f t="shared" si="2"/>
        <v>17820</v>
      </c>
      <c r="Q64" s="26"/>
    </row>
    <row r="65" spans="3:17" ht="21.75" customHeight="1">
      <c r="C65" s="24" t="s">
        <v>48</v>
      </c>
      <c r="D65" s="25"/>
      <c r="E65" s="25"/>
      <c r="F65" s="25"/>
      <c r="G65" s="25"/>
      <c r="H65" s="25"/>
      <c r="I65" s="24" t="s">
        <v>13</v>
      </c>
      <c r="J65" s="25"/>
      <c r="K65" s="25"/>
      <c r="L65" s="2">
        <v>1.5</v>
      </c>
      <c r="M65" s="26">
        <v>6500</v>
      </c>
      <c r="N65" s="26"/>
      <c r="O65" s="26"/>
      <c r="P65" s="26">
        <f t="shared" si="2"/>
        <v>9750</v>
      </c>
      <c r="Q65" s="26"/>
    </row>
    <row r="66" spans="3:17" ht="21.75" customHeight="1">
      <c r="C66" s="24" t="s">
        <v>49</v>
      </c>
      <c r="D66" s="25"/>
      <c r="E66" s="25"/>
      <c r="F66" s="25"/>
      <c r="G66" s="25"/>
      <c r="H66" s="25"/>
      <c r="I66" s="24" t="s">
        <v>50</v>
      </c>
      <c r="J66" s="25"/>
      <c r="K66" s="25"/>
      <c r="L66" s="2">
        <v>10</v>
      </c>
      <c r="M66" s="26">
        <v>60</v>
      </c>
      <c r="N66" s="26"/>
      <c r="O66" s="26"/>
      <c r="P66" s="26">
        <f t="shared" si="2"/>
        <v>600</v>
      </c>
      <c r="Q66" s="26"/>
    </row>
    <row r="67" spans="3:17" ht="21.75" customHeight="1">
      <c r="C67" s="24" t="s">
        <v>53</v>
      </c>
      <c r="D67" s="25"/>
      <c r="E67" s="25"/>
      <c r="F67" s="25"/>
      <c r="G67" s="25"/>
      <c r="H67" s="25"/>
      <c r="I67" s="24" t="s">
        <v>50</v>
      </c>
      <c r="J67" s="25"/>
      <c r="K67" s="25"/>
      <c r="L67" s="2">
        <v>95</v>
      </c>
      <c r="M67" s="26">
        <v>90</v>
      </c>
      <c r="N67" s="26"/>
      <c r="O67" s="26"/>
      <c r="P67" s="26">
        <f t="shared" si="2"/>
        <v>8550</v>
      </c>
      <c r="Q67" s="26"/>
    </row>
    <row r="68" spans="1:17" ht="10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70" spans="3:17" ht="11.25" customHeight="1">
      <c r="C70" s="30" t="s">
        <v>35</v>
      </c>
      <c r="D70" s="30"/>
      <c r="E70" s="30"/>
      <c r="F70" s="30"/>
      <c r="G70" s="30"/>
      <c r="H70" s="30"/>
      <c r="I70" s="31" t="s">
        <v>0</v>
      </c>
      <c r="J70" s="31"/>
      <c r="K70" s="31"/>
      <c r="L70" s="13" t="s">
        <v>0</v>
      </c>
      <c r="M70" s="29" t="s">
        <v>0</v>
      </c>
      <c r="N70" s="29"/>
      <c r="O70" s="29"/>
      <c r="P70" s="32">
        <f>SUM(P61:Q67)</f>
        <v>893016.5</v>
      </c>
      <c r="Q70" s="32"/>
    </row>
    <row r="71" spans="1:17" ht="10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 customHeight="1">
      <c r="A72" s="33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4" spans="1:17" ht="16.5" customHeight="1">
      <c r="A74" s="29" t="s">
        <v>14</v>
      </c>
      <c r="B74" s="29"/>
      <c r="C74" s="25" t="s">
        <v>36</v>
      </c>
      <c r="D74" s="25"/>
      <c r="E74" s="25"/>
      <c r="F74" s="25"/>
      <c r="G74" s="25"/>
      <c r="H74" s="25"/>
      <c r="I74" s="25" t="s">
        <v>37</v>
      </c>
      <c r="J74" s="25"/>
      <c r="K74" s="25"/>
      <c r="L74" s="3">
        <v>20.2</v>
      </c>
      <c r="M74" s="26">
        <v>900</v>
      </c>
      <c r="N74" s="26"/>
      <c r="O74" s="26"/>
      <c r="P74" s="26">
        <f>L74*M74</f>
        <v>18180</v>
      </c>
      <c r="Q74" s="26"/>
    </row>
    <row r="75" spans="1:17" ht="18.75" customHeight="1">
      <c r="A75" s="1"/>
      <c r="B75" s="1"/>
      <c r="C75" s="24" t="s">
        <v>51</v>
      </c>
      <c r="D75" s="25"/>
      <c r="E75" s="25"/>
      <c r="F75" s="25"/>
      <c r="G75" s="25"/>
      <c r="H75" s="25"/>
      <c r="I75" s="24" t="s">
        <v>13</v>
      </c>
      <c r="J75" s="25"/>
      <c r="K75" s="25"/>
      <c r="L75" s="2">
        <v>24.24</v>
      </c>
      <c r="M75" s="26">
        <v>650</v>
      </c>
      <c r="N75" s="26"/>
      <c r="O75" s="26"/>
      <c r="P75" s="26">
        <f>L75*M75</f>
        <v>15755.999999999998</v>
      </c>
      <c r="Q75" s="26"/>
    </row>
    <row r="76" spans="1:17" ht="10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3:17" ht="11.25" customHeight="1">
      <c r="C77" s="30" t="s">
        <v>35</v>
      </c>
      <c r="D77" s="30"/>
      <c r="E77" s="30"/>
      <c r="F77" s="30"/>
      <c r="G77" s="30"/>
      <c r="H77" s="30"/>
      <c r="I77" s="31" t="s">
        <v>0</v>
      </c>
      <c r="J77" s="31"/>
      <c r="K77" s="31"/>
      <c r="L77" s="13" t="s">
        <v>0</v>
      </c>
      <c r="M77" s="29" t="s">
        <v>0</v>
      </c>
      <c r="N77" s="29"/>
      <c r="O77" s="29"/>
      <c r="P77" s="32">
        <f>SUM(P74:Q75)</f>
        <v>33936</v>
      </c>
      <c r="Q77" s="32"/>
    </row>
    <row r="78" spans="1:17" ht="11.25" customHeight="1">
      <c r="A78" s="5"/>
      <c r="B78" s="5"/>
      <c r="C78" s="6"/>
      <c r="D78" s="6"/>
      <c r="E78" s="6"/>
      <c r="F78" s="6"/>
      <c r="G78" s="6"/>
      <c r="H78" s="6"/>
      <c r="I78" s="6"/>
      <c r="J78" s="6"/>
      <c r="K78" s="6"/>
      <c r="L78" s="7"/>
      <c r="M78" s="8"/>
      <c r="N78" s="8"/>
      <c r="O78" s="8"/>
      <c r="P78" s="9"/>
      <c r="Q78" s="9"/>
    </row>
    <row r="80" spans="1:17" ht="21" customHeight="1">
      <c r="A80" s="29" t="s">
        <v>16</v>
      </c>
      <c r="B80" s="29"/>
      <c r="C80" s="25" t="s">
        <v>34</v>
      </c>
      <c r="D80" s="25"/>
      <c r="E80" s="25"/>
      <c r="F80" s="25"/>
      <c r="G80" s="25"/>
      <c r="H80" s="25"/>
      <c r="I80" s="24" t="s">
        <v>13</v>
      </c>
      <c r="J80" s="25"/>
      <c r="K80" s="25"/>
      <c r="L80" s="2">
        <v>6.3</v>
      </c>
      <c r="M80" s="26">
        <v>2300</v>
      </c>
      <c r="N80" s="26"/>
      <c r="O80" s="26"/>
      <c r="P80" s="26">
        <f>L80*M80</f>
        <v>14490</v>
      </c>
      <c r="Q80" s="26"/>
    </row>
    <row r="81" spans="3:17" ht="21" customHeight="1">
      <c r="C81" s="25" t="s">
        <v>15</v>
      </c>
      <c r="D81" s="25"/>
      <c r="E81" s="25"/>
      <c r="F81" s="25"/>
      <c r="G81" s="25"/>
      <c r="H81" s="25"/>
      <c r="I81" s="25" t="s">
        <v>13</v>
      </c>
      <c r="J81" s="25"/>
      <c r="K81" s="25"/>
      <c r="L81" s="2">
        <v>6.43</v>
      </c>
      <c r="M81" s="26">
        <v>3600</v>
      </c>
      <c r="N81" s="26"/>
      <c r="O81" s="26"/>
      <c r="P81" s="26">
        <f>L81*M81</f>
        <v>23148</v>
      </c>
      <c r="Q81" s="26"/>
    </row>
    <row r="82" spans="1:17" ht="10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4" spans="3:17" ht="11.25" customHeight="1">
      <c r="C84" s="30" t="s">
        <v>35</v>
      </c>
      <c r="D84" s="30"/>
      <c r="E84" s="30"/>
      <c r="F84" s="30"/>
      <c r="G84" s="30"/>
      <c r="H84" s="30"/>
      <c r="I84" s="31" t="s">
        <v>0</v>
      </c>
      <c r="J84" s="31"/>
      <c r="K84" s="31"/>
      <c r="L84" s="13" t="s">
        <v>0</v>
      </c>
      <c r="M84" s="29" t="s">
        <v>0</v>
      </c>
      <c r="N84" s="29"/>
      <c r="O84" s="29"/>
      <c r="P84" s="32">
        <f>SUM(P80:Q81)</f>
        <v>37638</v>
      </c>
      <c r="Q84" s="32"/>
    </row>
    <row r="86" spans="1:17" ht="18" customHeight="1">
      <c r="A86" s="29" t="s">
        <v>17</v>
      </c>
      <c r="B86" s="29"/>
      <c r="C86" s="24" t="s">
        <v>55</v>
      </c>
      <c r="D86" s="25"/>
      <c r="E86" s="25"/>
      <c r="F86" s="25"/>
      <c r="G86" s="25"/>
      <c r="H86" s="25"/>
      <c r="I86" s="24" t="s">
        <v>13</v>
      </c>
      <c r="J86" s="25"/>
      <c r="K86" s="25"/>
      <c r="L86" s="3">
        <v>6</v>
      </c>
      <c r="M86" s="26">
        <v>4000</v>
      </c>
      <c r="N86" s="26"/>
      <c r="O86" s="26"/>
      <c r="P86" s="26">
        <f>L86*M86</f>
        <v>24000</v>
      </c>
      <c r="Q86" s="26"/>
    </row>
    <row r="87" spans="3:17" ht="28.5" customHeight="1">
      <c r="C87" s="24" t="s">
        <v>56</v>
      </c>
      <c r="D87" s="25"/>
      <c r="E87" s="25"/>
      <c r="F87" s="25"/>
      <c r="G87" s="25"/>
      <c r="H87" s="25"/>
      <c r="I87" s="25" t="s">
        <v>13</v>
      </c>
      <c r="J87" s="25"/>
      <c r="K87" s="25"/>
      <c r="L87" s="3">
        <v>6.09</v>
      </c>
      <c r="M87" s="26">
        <v>5100</v>
      </c>
      <c r="N87" s="26"/>
      <c r="O87" s="26"/>
      <c r="P87" s="26">
        <f aca="true" t="shared" si="3" ref="P87:P92">L87*M87</f>
        <v>31059</v>
      </c>
      <c r="Q87" s="26"/>
    </row>
    <row r="88" spans="3:17" ht="33" customHeight="1">
      <c r="C88" s="25" t="s">
        <v>41</v>
      </c>
      <c r="D88" s="25"/>
      <c r="E88" s="25"/>
      <c r="F88" s="25"/>
      <c r="G88" s="25"/>
      <c r="H88" s="25"/>
      <c r="I88" s="25" t="s">
        <v>21</v>
      </c>
      <c r="J88" s="25"/>
      <c r="K88" s="25"/>
      <c r="L88" s="2">
        <v>0.088</v>
      </c>
      <c r="M88" s="26">
        <v>24000</v>
      </c>
      <c r="N88" s="26"/>
      <c r="O88" s="26"/>
      <c r="P88" s="26">
        <f t="shared" si="3"/>
        <v>2112</v>
      </c>
      <c r="Q88" s="26"/>
    </row>
    <row r="89" spans="3:17" ht="21.75" customHeight="1">
      <c r="C89" s="25" t="s">
        <v>24</v>
      </c>
      <c r="D89" s="25"/>
      <c r="E89" s="25"/>
      <c r="F89" s="25"/>
      <c r="G89" s="25"/>
      <c r="H89" s="25"/>
      <c r="I89" s="25" t="s">
        <v>12</v>
      </c>
      <c r="J89" s="25"/>
      <c r="K89" s="25"/>
      <c r="L89" s="2">
        <v>2</v>
      </c>
      <c r="M89" s="26">
        <v>90.8</v>
      </c>
      <c r="N89" s="26"/>
      <c r="O89" s="26"/>
      <c r="P89" s="26">
        <f t="shared" si="3"/>
        <v>181.6</v>
      </c>
      <c r="Q89" s="26"/>
    </row>
    <row r="90" spans="3:17" ht="21.75" customHeight="1">
      <c r="C90" s="24" t="s">
        <v>48</v>
      </c>
      <c r="D90" s="25"/>
      <c r="E90" s="25"/>
      <c r="F90" s="25"/>
      <c r="G90" s="25"/>
      <c r="H90" s="25"/>
      <c r="I90" s="24" t="s">
        <v>13</v>
      </c>
      <c r="J90" s="25"/>
      <c r="K90" s="25"/>
      <c r="L90" s="2">
        <v>0.05</v>
      </c>
      <c r="M90" s="26">
        <v>6500</v>
      </c>
      <c r="N90" s="26"/>
      <c r="O90" s="26"/>
      <c r="P90" s="26">
        <f t="shared" si="3"/>
        <v>325</v>
      </c>
      <c r="Q90" s="26"/>
    </row>
    <row r="91" spans="3:17" ht="21.75" customHeight="1">
      <c r="C91" s="24" t="s">
        <v>49</v>
      </c>
      <c r="D91" s="25"/>
      <c r="E91" s="25"/>
      <c r="F91" s="25"/>
      <c r="G91" s="25"/>
      <c r="H91" s="25"/>
      <c r="I91" s="24" t="s">
        <v>50</v>
      </c>
      <c r="J91" s="25"/>
      <c r="K91" s="25"/>
      <c r="L91" s="2">
        <v>0.1</v>
      </c>
      <c r="M91" s="26">
        <v>60</v>
      </c>
      <c r="N91" s="26"/>
      <c r="O91" s="26"/>
      <c r="P91" s="26">
        <f t="shared" si="3"/>
        <v>6</v>
      </c>
      <c r="Q91" s="26"/>
    </row>
    <row r="92" spans="3:17" ht="21.75" customHeight="1">
      <c r="C92" s="24" t="s">
        <v>53</v>
      </c>
      <c r="D92" s="25"/>
      <c r="E92" s="25"/>
      <c r="F92" s="25"/>
      <c r="G92" s="25"/>
      <c r="H92" s="25"/>
      <c r="I92" s="24" t="s">
        <v>50</v>
      </c>
      <c r="J92" s="25"/>
      <c r="K92" s="25"/>
      <c r="L92" s="2">
        <v>0.3</v>
      </c>
      <c r="M92" s="26">
        <v>90</v>
      </c>
      <c r="N92" s="26"/>
      <c r="O92" s="26"/>
      <c r="P92" s="26">
        <f t="shared" si="3"/>
        <v>27</v>
      </c>
      <c r="Q92" s="26"/>
    </row>
    <row r="93" spans="1:17" ht="10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5" spans="3:17" ht="11.25" customHeight="1">
      <c r="C95" s="30" t="s">
        <v>35</v>
      </c>
      <c r="D95" s="30"/>
      <c r="E95" s="30"/>
      <c r="F95" s="30"/>
      <c r="G95" s="30"/>
      <c r="H95" s="30"/>
      <c r="I95" s="31" t="s">
        <v>0</v>
      </c>
      <c r="J95" s="31"/>
      <c r="K95" s="31"/>
      <c r="L95" s="13" t="s">
        <v>0</v>
      </c>
      <c r="M95" s="29" t="s">
        <v>0</v>
      </c>
      <c r="N95" s="29"/>
      <c r="O95" s="29"/>
      <c r="P95" s="32">
        <f>SUM(P86:Q92)</f>
        <v>57710.6</v>
      </c>
      <c r="Q95" s="32"/>
    </row>
    <row r="97" spans="1:17" ht="20.25" customHeight="1">
      <c r="A97" s="29" t="s">
        <v>18</v>
      </c>
      <c r="B97" s="29"/>
      <c r="C97" s="24" t="s">
        <v>57</v>
      </c>
      <c r="D97" s="25"/>
      <c r="E97" s="25"/>
      <c r="F97" s="25"/>
      <c r="G97" s="25"/>
      <c r="H97" s="25"/>
      <c r="I97" s="24" t="s">
        <v>13</v>
      </c>
      <c r="J97" s="25"/>
      <c r="K97" s="25"/>
      <c r="L97" s="2">
        <v>31.2</v>
      </c>
      <c r="M97" s="26">
        <v>5000</v>
      </c>
      <c r="N97" s="26"/>
      <c r="O97" s="26"/>
      <c r="P97" s="26">
        <f>L97*M97</f>
        <v>156000</v>
      </c>
      <c r="Q97" s="26"/>
    </row>
    <row r="98" spans="3:17" ht="29.25" customHeight="1">
      <c r="C98" s="24" t="s">
        <v>56</v>
      </c>
      <c r="D98" s="25"/>
      <c r="E98" s="25"/>
      <c r="F98" s="25"/>
      <c r="G98" s="25"/>
      <c r="H98" s="25"/>
      <c r="I98" s="25" t="s">
        <v>13</v>
      </c>
      <c r="J98" s="25"/>
      <c r="K98" s="25"/>
      <c r="L98" s="3">
        <v>31.668</v>
      </c>
      <c r="M98" s="26">
        <v>5100</v>
      </c>
      <c r="N98" s="26"/>
      <c r="O98" s="26"/>
      <c r="P98" s="26">
        <f aca="true" t="shared" si="4" ref="P98:P103">L98*M98</f>
        <v>161506.8</v>
      </c>
      <c r="Q98" s="26"/>
    </row>
    <row r="99" spans="3:17" ht="25.5" customHeight="1">
      <c r="C99" s="25" t="s">
        <v>22</v>
      </c>
      <c r="D99" s="25"/>
      <c r="E99" s="25"/>
      <c r="F99" s="25"/>
      <c r="G99" s="25"/>
      <c r="H99" s="25"/>
      <c r="I99" s="25" t="s">
        <v>21</v>
      </c>
      <c r="J99" s="25"/>
      <c r="K99" s="25"/>
      <c r="L99" s="3">
        <v>3.792</v>
      </c>
      <c r="M99" s="26">
        <v>24500</v>
      </c>
      <c r="N99" s="26"/>
      <c r="O99" s="26"/>
      <c r="P99" s="26">
        <f t="shared" si="4"/>
        <v>92904</v>
      </c>
      <c r="Q99" s="26"/>
    </row>
    <row r="100" spans="3:17" ht="27" customHeight="1">
      <c r="C100" s="25" t="s">
        <v>23</v>
      </c>
      <c r="D100" s="25"/>
      <c r="E100" s="25"/>
      <c r="F100" s="25"/>
      <c r="G100" s="25"/>
      <c r="H100" s="25"/>
      <c r="I100" s="25" t="s">
        <v>21</v>
      </c>
      <c r="J100" s="25"/>
      <c r="K100" s="25"/>
      <c r="L100" s="2">
        <v>0.426</v>
      </c>
      <c r="M100" s="26">
        <v>26000</v>
      </c>
      <c r="N100" s="26"/>
      <c r="O100" s="26"/>
      <c r="P100" s="26">
        <f t="shared" si="4"/>
        <v>11076</v>
      </c>
      <c r="Q100" s="26"/>
    </row>
    <row r="101" spans="3:17" ht="22.5" customHeight="1">
      <c r="C101" s="25" t="s">
        <v>24</v>
      </c>
      <c r="D101" s="25"/>
      <c r="E101" s="25"/>
      <c r="F101" s="25"/>
      <c r="G101" s="25"/>
      <c r="H101" s="25"/>
      <c r="I101" s="25" t="s">
        <v>12</v>
      </c>
      <c r="J101" s="25"/>
      <c r="K101" s="25"/>
      <c r="L101" s="2">
        <v>32.14</v>
      </c>
      <c r="M101" s="26">
        <v>360</v>
      </c>
      <c r="N101" s="26"/>
      <c r="O101" s="26"/>
      <c r="P101" s="26">
        <f t="shared" si="4"/>
        <v>11570.4</v>
      </c>
      <c r="Q101" s="26"/>
    </row>
    <row r="102" spans="3:17" ht="23.25" customHeight="1">
      <c r="C102" s="24" t="s">
        <v>48</v>
      </c>
      <c r="D102" s="25"/>
      <c r="E102" s="25"/>
      <c r="F102" s="25"/>
      <c r="G102" s="25"/>
      <c r="H102" s="25"/>
      <c r="I102" s="24" t="s">
        <v>13</v>
      </c>
      <c r="J102" s="25"/>
      <c r="K102" s="25"/>
      <c r="L102" s="2">
        <v>0.75</v>
      </c>
      <c r="M102" s="26">
        <v>6500</v>
      </c>
      <c r="N102" s="26"/>
      <c r="O102" s="26"/>
      <c r="P102" s="26">
        <f t="shared" si="4"/>
        <v>4875</v>
      </c>
      <c r="Q102" s="26"/>
    </row>
    <row r="103" spans="3:17" ht="14.25" customHeight="1">
      <c r="C103" s="24" t="s">
        <v>49</v>
      </c>
      <c r="D103" s="25"/>
      <c r="E103" s="25"/>
      <c r="F103" s="25"/>
      <c r="G103" s="25"/>
      <c r="H103" s="25"/>
      <c r="I103" s="24" t="s">
        <v>50</v>
      </c>
      <c r="J103" s="25"/>
      <c r="K103" s="25"/>
      <c r="L103" s="2">
        <v>26.9</v>
      </c>
      <c r="M103" s="26">
        <v>60</v>
      </c>
      <c r="N103" s="26"/>
      <c r="O103" s="26"/>
      <c r="P103" s="26">
        <f t="shared" si="4"/>
        <v>1614</v>
      </c>
      <c r="Q103" s="26"/>
    </row>
    <row r="104" spans="1:17" ht="10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6" spans="3:17" ht="11.25" customHeight="1">
      <c r="C106" s="30" t="s">
        <v>35</v>
      </c>
      <c r="D106" s="30"/>
      <c r="E106" s="30"/>
      <c r="F106" s="30"/>
      <c r="G106" s="30"/>
      <c r="H106" s="30"/>
      <c r="I106" s="31" t="s">
        <v>0</v>
      </c>
      <c r="J106" s="31"/>
      <c r="K106" s="31"/>
      <c r="L106" s="13" t="s">
        <v>0</v>
      </c>
      <c r="M106" s="29" t="s">
        <v>0</v>
      </c>
      <c r="N106" s="29"/>
      <c r="O106" s="29"/>
      <c r="P106" s="32">
        <f>SUM(P97:Q103)</f>
        <v>439546.2</v>
      </c>
      <c r="Q106" s="32"/>
    </row>
    <row r="108" spans="1:17" ht="21.75" customHeight="1">
      <c r="A108" s="29" t="s">
        <v>19</v>
      </c>
      <c r="B108" s="29"/>
      <c r="C108" s="25" t="s">
        <v>42</v>
      </c>
      <c r="D108" s="25"/>
      <c r="E108" s="25"/>
      <c r="F108" s="25"/>
      <c r="G108" s="25"/>
      <c r="H108" s="25"/>
      <c r="I108" s="25" t="s">
        <v>43</v>
      </c>
      <c r="J108" s="25"/>
      <c r="K108" s="25"/>
      <c r="L108" s="2">
        <v>0.366</v>
      </c>
      <c r="M108" s="26">
        <v>30000</v>
      </c>
      <c r="N108" s="26"/>
      <c r="O108" s="26"/>
      <c r="P108" s="26">
        <f>L108*M108</f>
        <v>10980</v>
      </c>
      <c r="Q108" s="26"/>
    </row>
    <row r="109" spans="1:17" ht="21.75" customHeight="1">
      <c r="A109" s="1"/>
      <c r="B109" s="1"/>
      <c r="C109" s="24" t="s">
        <v>58</v>
      </c>
      <c r="D109" s="25"/>
      <c r="E109" s="25"/>
      <c r="F109" s="25"/>
      <c r="G109" s="25"/>
      <c r="H109" s="25"/>
      <c r="I109" s="24" t="s">
        <v>21</v>
      </c>
      <c r="J109" s="25"/>
      <c r="K109" s="25"/>
      <c r="L109" s="2">
        <v>0.366</v>
      </c>
      <c r="M109" s="26">
        <v>27000</v>
      </c>
      <c r="N109" s="26"/>
      <c r="O109" s="26"/>
      <c r="P109" s="26">
        <f>L109*M109</f>
        <v>9882</v>
      </c>
      <c r="Q109" s="26"/>
    </row>
    <row r="110" spans="1:17" ht="21.75" customHeight="1">
      <c r="A110" s="1"/>
      <c r="B110" s="1"/>
      <c r="C110" s="24" t="s">
        <v>53</v>
      </c>
      <c r="D110" s="25"/>
      <c r="E110" s="25"/>
      <c r="F110" s="25"/>
      <c r="G110" s="25"/>
      <c r="H110" s="25"/>
      <c r="I110" s="24" t="s">
        <v>50</v>
      </c>
      <c r="J110" s="25"/>
      <c r="K110" s="25"/>
      <c r="L110" s="2">
        <v>2</v>
      </c>
      <c r="M110" s="26">
        <v>90</v>
      </c>
      <c r="N110" s="26"/>
      <c r="O110" s="26"/>
      <c r="P110" s="26">
        <f>L110*M110</f>
        <v>180</v>
      </c>
      <c r="Q110" s="26"/>
    </row>
    <row r="111" spans="1:17" ht="10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3" spans="3:17" ht="11.25" customHeight="1">
      <c r="C113" s="30" t="s">
        <v>35</v>
      </c>
      <c r="D113" s="30"/>
      <c r="E113" s="30"/>
      <c r="F113" s="30"/>
      <c r="G113" s="30"/>
      <c r="H113" s="30"/>
      <c r="I113" s="31" t="s">
        <v>0</v>
      </c>
      <c r="J113" s="31"/>
      <c r="K113" s="31"/>
      <c r="L113" s="13" t="s">
        <v>0</v>
      </c>
      <c r="M113" s="29" t="s">
        <v>0</v>
      </c>
      <c r="N113" s="29"/>
      <c r="O113" s="29"/>
      <c r="P113" s="32">
        <f>SUM(P108:Q110)</f>
        <v>21042</v>
      </c>
      <c r="Q113" s="32"/>
    </row>
    <row r="115" spans="1:17" ht="30" customHeight="1">
      <c r="A115" s="29" t="s">
        <v>20</v>
      </c>
      <c r="B115" s="29"/>
      <c r="C115" s="24" t="s">
        <v>44</v>
      </c>
      <c r="D115" s="25"/>
      <c r="E115" s="25"/>
      <c r="F115" s="25"/>
      <c r="G115" s="25"/>
      <c r="H115" s="25"/>
      <c r="I115" s="24" t="s">
        <v>12</v>
      </c>
      <c r="J115" s="25"/>
      <c r="K115" s="25"/>
      <c r="L115" s="2">
        <v>13.6</v>
      </c>
      <c r="M115" s="26">
        <v>150</v>
      </c>
      <c r="N115" s="26"/>
      <c r="O115" s="26"/>
      <c r="P115" s="26">
        <f>L115*M115</f>
        <v>2040</v>
      </c>
      <c r="Q115" s="26"/>
    </row>
    <row r="116" spans="1:17" ht="22.5" customHeight="1">
      <c r="A116" s="1"/>
      <c r="B116" s="1"/>
      <c r="C116" s="24" t="s">
        <v>59</v>
      </c>
      <c r="D116" s="25"/>
      <c r="E116" s="25"/>
      <c r="F116" s="25"/>
      <c r="G116" s="25"/>
      <c r="H116" s="25"/>
      <c r="I116" s="24" t="s">
        <v>50</v>
      </c>
      <c r="J116" s="25"/>
      <c r="K116" s="25"/>
      <c r="L116" s="2">
        <v>1.7</v>
      </c>
      <c r="M116" s="26">
        <v>70</v>
      </c>
      <c r="N116" s="26"/>
      <c r="O116" s="26"/>
      <c r="P116" s="26">
        <f>L116*M116</f>
        <v>119</v>
      </c>
      <c r="Q116" s="26"/>
    </row>
    <row r="117" spans="1:17" ht="10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9" spans="3:17" ht="11.25" customHeight="1">
      <c r="C119" s="30" t="s">
        <v>35</v>
      </c>
      <c r="D119" s="30"/>
      <c r="E119" s="30"/>
      <c r="F119" s="30"/>
      <c r="G119" s="30"/>
      <c r="H119" s="30"/>
      <c r="I119" s="31" t="s">
        <v>0</v>
      </c>
      <c r="J119" s="31"/>
      <c r="K119" s="31"/>
      <c r="L119" s="13" t="s">
        <v>0</v>
      </c>
      <c r="M119" s="29" t="s">
        <v>0</v>
      </c>
      <c r="N119" s="29"/>
      <c r="O119" s="29"/>
      <c r="P119" s="32">
        <f>SUM(P115:Q116)</f>
        <v>2159</v>
      </c>
      <c r="Q119" s="32"/>
    </row>
    <row r="120" spans="1:17" ht="10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2" spans="3:17" ht="21.75" customHeight="1">
      <c r="C122" s="24" t="s">
        <v>60</v>
      </c>
      <c r="D122" s="25"/>
      <c r="E122" s="25"/>
      <c r="F122" s="25"/>
      <c r="G122" s="25"/>
      <c r="H122" s="25"/>
      <c r="I122" s="25" t="s">
        <v>0</v>
      </c>
      <c r="J122" s="25"/>
      <c r="K122" s="25"/>
      <c r="L122" s="12" t="s">
        <v>0</v>
      </c>
      <c r="M122" s="29" t="s">
        <v>0</v>
      </c>
      <c r="N122" s="29"/>
      <c r="O122" s="29"/>
      <c r="P122" s="27">
        <f>P16+P27+P35+P41+P47+P57+P70+P77+P84+P95+P106+P113+P119</f>
        <v>11784848.959999999</v>
      </c>
      <c r="Q122" s="27"/>
    </row>
    <row r="123" spans="3:18" ht="10.5">
      <c r="C123" s="24" t="s">
        <v>61</v>
      </c>
      <c r="D123" s="25"/>
      <c r="E123" s="25"/>
      <c r="F123" s="25"/>
      <c r="G123" s="25"/>
      <c r="H123" s="25"/>
      <c r="I123" s="24" t="s">
        <v>62</v>
      </c>
      <c r="J123" s="25"/>
      <c r="K123" s="25"/>
      <c r="L123" s="2">
        <v>260</v>
      </c>
      <c r="M123" s="26">
        <v>1250</v>
      </c>
      <c r="N123" s="26"/>
      <c r="O123" s="26">
        <v>1250</v>
      </c>
      <c r="P123" s="27">
        <f>L123*M123</f>
        <v>325000</v>
      </c>
      <c r="Q123" s="27"/>
      <c r="R123" s="3"/>
    </row>
    <row r="124" spans="3:18" ht="10.5">
      <c r="C124" s="24" t="s">
        <v>63</v>
      </c>
      <c r="D124" s="25"/>
      <c r="E124" s="25"/>
      <c r="F124" s="25"/>
      <c r="G124" s="25"/>
      <c r="H124" s="25"/>
      <c r="I124" s="24" t="s">
        <v>62</v>
      </c>
      <c r="J124" s="25"/>
      <c r="K124" s="25"/>
      <c r="L124" s="2">
        <v>117</v>
      </c>
      <c r="M124" s="26">
        <v>200</v>
      </c>
      <c r="N124" s="26"/>
      <c r="O124" s="26"/>
      <c r="P124" s="27">
        <f>L124*M124</f>
        <v>23400</v>
      </c>
      <c r="Q124" s="27"/>
      <c r="R124" s="3"/>
    </row>
    <row r="125" spans="3:18" ht="10.5">
      <c r="C125" s="24" t="s">
        <v>64</v>
      </c>
      <c r="D125" s="25"/>
      <c r="E125" s="25"/>
      <c r="F125" s="25"/>
      <c r="G125" s="25"/>
      <c r="H125" s="25"/>
      <c r="I125" s="24" t="s">
        <v>62</v>
      </c>
      <c r="J125" s="25"/>
      <c r="K125" s="25"/>
      <c r="L125" s="2">
        <v>172</v>
      </c>
      <c r="M125" s="26">
        <v>400</v>
      </c>
      <c r="N125" s="26"/>
      <c r="O125" s="26"/>
      <c r="P125" s="27">
        <f>L125*M125</f>
        <v>68800</v>
      </c>
      <c r="Q125" s="27"/>
      <c r="R125" s="3"/>
    </row>
    <row r="126" spans="3:18" ht="10.5">
      <c r="C126" s="24" t="s">
        <v>65</v>
      </c>
      <c r="D126" s="25"/>
      <c r="E126" s="25"/>
      <c r="F126" s="25"/>
      <c r="G126" s="25"/>
      <c r="H126" s="25"/>
      <c r="I126" s="24" t="s">
        <v>62</v>
      </c>
      <c r="J126" s="25"/>
      <c r="K126" s="25"/>
      <c r="L126" s="2">
        <v>126</v>
      </c>
      <c r="M126" s="26">
        <v>150</v>
      </c>
      <c r="N126" s="26"/>
      <c r="O126" s="26"/>
      <c r="P126" s="27">
        <f>L126*M126</f>
        <v>18900</v>
      </c>
      <c r="Q126" s="27"/>
      <c r="R126" s="3"/>
    </row>
    <row r="127" spans="3:18" ht="10.5">
      <c r="C127" s="24" t="s">
        <v>66</v>
      </c>
      <c r="D127" s="25"/>
      <c r="E127" s="25"/>
      <c r="F127" s="25"/>
      <c r="G127" s="25"/>
      <c r="H127" s="25"/>
      <c r="I127" s="24" t="s">
        <v>62</v>
      </c>
      <c r="J127" s="25"/>
      <c r="K127" s="25"/>
      <c r="L127" s="2">
        <v>100</v>
      </c>
      <c r="M127" s="26">
        <v>150</v>
      </c>
      <c r="N127" s="26"/>
      <c r="O127" s="26"/>
      <c r="P127" s="27">
        <f>L127*M127</f>
        <v>15000</v>
      </c>
      <c r="Q127" s="27"/>
      <c r="R127" s="3"/>
    </row>
    <row r="128" spans="3:18" ht="10.5">
      <c r="C128" s="24"/>
      <c r="D128" s="25"/>
      <c r="E128" s="25"/>
      <c r="F128" s="25"/>
      <c r="G128" s="25"/>
      <c r="H128" s="25"/>
      <c r="I128" s="24"/>
      <c r="J128" s="25"/>
      <c r="K128" s="25"/>
      <c r="L128" s="2"/>
      <c r="M128" s="26"/>
      <c r="N128" s="26"/>
      <c r="O128" s="26"/>
      <c r="P128" s="27"/>
      <c r="Q128" s="27"/>
      <c r="R128" s="3"/>
    </row>
    <row r="129" spans="3:18" ht="10.5">
      <c r="C129" s="24" t="s">
        <v>60</v>
      </c>
      <c r="D129" s="25"/>
      <c r="E129" s="25"/>
      <c r="F129" s="25"/>
      <c r="G129" s="25"/>
      <c r="H129" s="25"/>
      <c r="I129" s="10"/>
      <c r="O129" s="3"/>
      <c r="P129" s="27">
        <f>P122+P123+P124+P125+P126+P127</f>
        <v>12235948.959999999</v>
      </c>
      <c r="Q129" s="27"/>
      <c r="R129" s="3"/>
    </row>
    <row r="130" spans="2:24" ht="10.5">
      <c r="B130" s="15"/>
      <c r="C130" s="16"/>
      <c r="D130" s="15"/>
      <c r="E130" s="15"/>
      <c r="F130" s="15"/>
      <c r="G130" s="15"/>
      <c r="H130" s="15"/>
      <c r="I130" s="16"/>
      <c r="J130" s="15"/>
      <c r="K130" s="15"/>
      <c r="L130" s="15"/>
      <c r="M130" s="28"/>
      <c r="N130" s="28"/>
      <c r="O130" s="28"/>
      <c r="P130" s="23">
        <f>ROUND(P129*18/118,2)</f>
        <v>1866500.69</v>
      </c>
      <c r="Q130" s="23"/>
      <c r="R130" s="18"/>
      <c r="S130" s="15"/>
      <c r="T130" s="15"/>
      <c r="U130" s="15"/>
      <c r="V130" s="15"/>
      <c r="W130" s="15"/>
      <c r="X130" s="15"/>
    </row>
    <row r="131" spans="2:24" ht="10.5">
      <c r="B131" s="15"/>
      <c r="C131" s="16"/>
      <c r="D131" s="15"/>
      <c r="E131" s="15"/>
      <c r="F131" s="15"/>
      <c r="G131" s="15"/>
      <c r="H131" s="15"/>
      <c r="I131" s="16"/>
      <c r="J131" s="15"/>
      <c r="K131" s="15"/>
      <c r="L131" s="15"/>
      <c r="M131" s="15"/>
      <c r="N131" s="15"/>
      <c r="O131" s="18"/>
      <c r="P131" s="17"/>
      <c r="Q131" s="17"/>
      <c r="R131" s="18"/>
      <c r="S131" s="15"/>
      <c r="T131" s="15"/>
      <c r="U131" s="19">
        <f>P123+P124+P125+P126+P127</f>
        <v>451100</v>
      </c>
      <c r="V131" s="20">
        <f>O133+O134+O135+O136</f>
        <v>686.2</v>
      </c>
      <c r="W131" s="15">
        <f>V131/100</f>
        <v>6.862</v>
      </c>
      <c r="X131" s="15">
        <f>U131/100</f>
        <v>4511</v>
      </c>
    </row>
    <row r="132" spans="2:24" ht="10.5">
      <c r="B132" s="53" t="s">
        <v>70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21" t="s">
        <v>13</v>
      </c>
      <c r="P132" s="51" t="s">
        <v>75</v>
      </c>
      <c r="Q132" s="52"/>
      <c r="R132" s="54" t="s">
        <v>74</v>
      </c>
      <c r="S132" s="55"/>
      <c r="T132" s="15"/>
      <c r="U132" s="15"/>
      <c r="V132" s="15"/>
      <c r="W132" s="15"/>
      <c r="X132" s="15"/>
    </row>
    <row r="133" spans="2:24" ht="10.5">
      <c r="B133" s="57" t="s">
        <v>73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22">
        <f>L18</f>
        <v>351</v>
      </c>
      <c r="P133" s="56">
        <f>R133/O133</f>
        <v>15780.857633276619</v>
      </c>
      <c r="Q133" s="56"/>
      <c r="R133" s="52">
        <f>P16+P27+U133</f>
        <v>5539081.0292800935</v>
      </c>
      <c r="S133" s="52"/>
      <c r="T133" s="15"/>
      <c r="U133" s="15">
        <f>O133/$W$131*$X$131</f>
        <v>230743.36928009326</v>
      </c>
      <c r="V133" s="15"/>
      <c r="W133" s="15"/>
      <c r="X133" s="15"/>
    </row>
    <row r="134" spans="2:24" ht="10.5">
      <c r="B134" s="57" t="s">
        <v>72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22">
        <f>L49</f>
        <v>225</v>
      </c>
      <c r="P134" s="56">
        <f>R134/O134</f>
        <v>22841.668516467504</v>
      </c>
      <c r="Q134" s="56"/>
      <c r="R134" s="52">
        <f>P35+P41+P47+P57+U134</f>
        <v>5139375.416205188</v>
      </c>
      <c r="S134" s="52"/>
      <c r="T134" s="15"/>
      <c r="U134" s="15">
        <f>O134/$W$131*$X$131</f>
        <v>147912.416205188</v>
      </c>
      <c r="V134" s="15"/>
      <c r="W134" s="15"/>
      <c r="X134" s="15"/>
    </row>
    <row r="135" spans="2:24" ht="10.5">
      <c r="B135" s="57" t="s">
        <v>27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22">
        <f>L61</f>
        <v>73</v>
      </c>
      <c r="P135" s="56">
        <f>R135/O135</f>
        <v>12890.491256193529</v>
      </c>
      <c r="Q135" s="56"/>
      <c r="R135" s="52">
        <f>P70+U135</f>
        <v>941005.8617021276</v>
      </c>
      <c r="S135" s="52"/>
      <c r="T135" s="15"/>
      <c r="U135" s="15">
        <f>O135/$W$131*$X$131</f>
        <v>47989.36170212766</v>
      </c>
      <c r="V135" s="15"/>
      <c r="W135" s="15"/>
      <c r="X135" s="15"/>
    </row>
    <row r="136" spans="2:24" ht="10.5">
      <c r="B136" s="57" t="s">
        <v>71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22">
        <f>L86+L97</f>
        <v>37.2</v>
      </c>
      <c r="P136" s="56">
        <f>R136/O136</f>
        <v>16572.221849800837</v>
      </c>
      <c r="Q136" s="56"/>
      <c r="R136" s="52">
        <f>P77+P84+P95+P106+P113+P119+U136</f>
        <v>616486.6528125912</v>
      </c>
      <c r="S136" s="52"/>
      <c r="T136" s="15"/>
      <c r="U136" s="15">
        <f>O136/$W$131*$X$131</f>
        <v>24454.85281259108</v>
      </c>
      <c r="V136" s="15"/>
      <c r="W136" s="15"/>
      <c r="X136" s="15"/>
    </row>
    <row r="138" ht="10.5">
      <c r="B138" t="s">
        <v>76</v>
      </c>
    </row>
  </sheetData>
  <sheetProtection/>
  <mergeCells count="336">
    <mergeCell ref="P136:Q136"/>
    <mergeCell ref="R136:S136"/>
    <mergeCell ref="B133:N133"/>
    <mergeCell ref="B134:N134"/>
    <mergeCell ref="B135:N135"/>
    <mergeCell ref="B136:N136"/>
    <mergeCell ref="P132:Q132"/>
    <mergeCell ref="R133:S133"/>
    <mergeCell ref="R134:S134"/>
    <mergeCell ref="R135:S135"/>
    <mergeCell ref="B132:N132"/>
    <mergeCell ref="R132:S132"/>
    <mergeCell ref="P133:Q133"/>
    <mergeCell ref="P134:Q134"/>
    <mergeCell ref="P135:Q135"/>
    <mergeCell ref="A1:Q1"/>
    <mergeCell ref="A2:Q2"/>
    <mergeCell ref="B3:Q3"/>
    <mergeCell ref="A4:Q4"/>
    <mergeCell ref="A5:Q5"/>
    <mergeCell ref="A6:B8"/>
    <mergeCell ref="C6:H8"/>
    <mergeCell ref="I6:K8"/>
    <mergeCell ref="L6:L8"/>
    <mergeCell ref="M6:O8"/>
    <mergeCell ref="P6:Q8"/>
    <mergeCell ref="A9:B9"/>
    <mergeCell ref="C9:H9"/>
    <mergeCell ref="I9:K9"/>
    <mergeCell ref="M9:O9"/>
    <mergeCell ref="P9:Q9"/>
    <mergeCell ref="A10:Q10"/>
    <mergeCell ref="A12:B12"/>
    <mergeCell ref="C12:H12"/>
    <mergeCell ref="I12:K12"/>
    <mergeCell ref="M12:O12"/>
    <mergeCell ref="P12:Q12"/>
    <mergeCell ref="C13:H13"/>
    <mergeCell ref="I13:K13"/>
    <mergeCell ref="M13:O13"/>
    <mergeCell ref="P13:Q13"/>
    <mergeCell ref="C16:H16"/>
    <mergeCell ref="I16:K16"/>
    <mergeCell ref="M16:O16"/>
    <mergeCell ref="P16:Q16"/>
    <mergeCell ref="A18:B18"/>
    <mergeCell ref="C18:H18"/>
    <mergeCell ref="I18:K18"/>
    <mergeCell ref="M18:O18"/>
    <mergeCell ref="P18:Q18"/>
    <mergeCell ref="C19:H19"/>
    <mergeCell ref="I19:K19"/>
    <mergeCell ref="M19:O19"/>
    <mergeCell ref="P19:Q19"/>
    <mergeCell ref="C20:H20"/>
    <mergeCell ref="I20:K20"/>
    <mergeCell ref="M20:O20"/>
    <mergeCell ref="P20:Q20"/>
    <mergeCell ref="C21:H21"/>
    <mergeCell ref="I21:K21"/>
    <mergeCell ref="M21:O21"/>
    <mergeCell ref="P21:Q21"/>
    <mergeCell ref="C22:H22"/>
    <mergeCell ref="I22:K22"/>
    <mergeCell ref="M22:O22"/>
    <mergeCell ref="P22:Q22"/>
    <mergeCell ref="C23:H23"/>
    <mergeCell ref="I23:K23"/>
    <mergeCell ref="M23:O23"/>
    <mergeCell ref="P23:Q23"/>
    <mergeCell ref="C24:H24"/>
    <mergeCell ref="I24:K24"/>
    <mergeCell ref="M24:O24"/>
    <mergeCell ref="P24:Q24"/>
    <mergeCell ref="C27:H27"/>
    <mergeCell ref="I27:K27"/>
    <mergeCell ref="M27:O27"/>
    <mergeCell ref="P27:Q27"/>
    <mergeCell ref="A29:Q29"/>
    <mergeCell ref="A31:B31"/>
    <mergeCell ref="C31:H31"/>
    <mergeCell ref="I31:K31"/>
    <mergeCell ref="M31:O31"/>
    <mergeCell ref="P31:Q31"/>
    <mergeCell ref="C32:H32"/>
    <mergeCell ref="I32:K32"/>
    <mergeCell ref="M32:O32"/>
    <mergeCell ref="P32:Q32"/>
    <mergeCell ref="C35:H35"/>
    <mergeCell ref="I35:K35"/>
    <mergeCell ref="M35:O35"/>
    <mergeCell ref="P35:Q35"/>
    <mergeCell ref="A37:B37"/>
    <mergeCell ref="C37:H37"/>
    <mergeCell ref="I37:K37"/>
    <mergeCell ref="M37:O37"/>
    <mergeCell ref="P37:Q37"/>
    <mergeCell ref="C38:H38"/>
    <mergeCell ref="I38:K38"/>
    <mergeCell ref="M38:O38"/>
    <mergeCell ref="P38:Q38"/>
    <mergeCell ref="C41:H41"/>
    <mergeCell ref="I41:K41"/>
    <mergeCell ref="M41:O41"/>
    <mergeCell ref="P41:Q41"/>
    <mergeCell ref="A43:B43"/>
    <mergeCell ref="C43:H43"/>
    <mergeCell ref="I43:K43"/>
    <mergeCell ref="M43:O43"/>
    <mergeCell ref="P43:Q43"/>
    <mergeCell ref="C44:H44"/>
    <mergeCell ref="I44:K44"/>
    <mergeCell ref="M44:O44"/>
    <mergeCell ref="P44:Q44"/>
    <mergeCell ref="C47:H47"/>
    <mergeCell ref="I47:K47"/>
    <mergeCell ref="M47:O47"/>
    <mergeCell ref="P47:Q47"/>
    <mergeCell ref="A49:B49"/>
    <mergeCell ref="C49:H49"/>
    <mergeCell ref="I49:K49"/>
    <mergeCell ref="M49:O49"/>
    <mergeCell ref="P49:Q49"/>
    <mergeCell ref="C50:H50"/>
    <mergeCell ref="I50:K50"/>
    <mergeCell ref="M50:O50"/>
    <mergeCell ref="P50:Q50"/>
    <mergeCell ref="C51:H51"/>
    <mergeCell ref="I51:K51"/>
    <mergeCell ref="M51:O51"/>
    <mergeCell ref="P51:Q51"/>
    <mergeCell ref="C52:H52"/>
    <mergeCell ref="I52:K52"/>
    <mergeCell ref="M52:O52"/>
    <mergeCell ref="P52:Q52"/>
    <mergeCell ref="C53:H53"/>
    <mergeCell ref="I53:K53"/>
    <mergeCell ref="M53:O53"/>
    <mergeCell ref="P53:Q53"/>
    <mergeCell ref="C54:H54"/>
    <mergeCell ref="I54:K54"/>
    <mergeCell ref="M54:O54"/>
    <mergeCell ref="P54:Q54"/>
    <mergeCell ref="C57:H57"/>
    <mergeCell ref="I57:K57"/>
    <mergeCell ref="M57:O57"/>
    <mergeCell ref="P57:Q57"/>
    <mergeCell ref="A59:Q59"/>
    <mergeCell ref="A61:B61"/>
    <mergeCell ref="C61:H61"/>
    <mergeCell ref="I61:K61"/>
    <mergeCell ref="M61:O61"/>
    <mergeCell ref="P61:Q61"/>
    <mergeCell ref="C62:H62"/>
    <mergeCell ref="I62:K62"/>
    <mergeCell ref="M62:O62"/>
    <mergeCell ref="P62:Q62"/>
    <mergeCell ref="C63:H63"/>
    <mergeCell ref="I63:K63"/>
    <mergeCell ref="M63:O63"/>
    <mergeCell ref="P63:Q63"/>
    <mergeCell ref="C64:H64"/>
    <mergeCell ref="I64:K64"/>
    <mergeCell ref="M64:O64"/>
    <mergeCell ref="P64:Q64"/>
    <mergeCell ref="C65:H65"/>
    <mergeCell ref="I65:K65"/>
    <mergeCell ref="M65:O65"/>
    <mergeCell ref="P65:Q65"/>
    <mergeCell ref="C66:H66"/>
    <mergeCell ref="I66:K66"/>
    <mergeCell ref="M66:O66"/>
    <mergeCell ref="P66:Q66"/>
    <mergeCell ref="C67:H67"/>
    <mergeCell ref="I67:K67"/>
    <mergeCell ref="M67:O67"/>
    <mergeCell ref="P67:Q67"/>
    <mergeCell ref="C70:H70"/>
    <mergeCell ref="I70:K70"/>
    <mergeCell ref="M70:O70"/>
    <mergeCell ref="P70:Q70"/>
    <mergeCell ref="A72:Q72"/>
    <mergeCell ref="A74:B74"/>
    <mergeCell ref="C74:H74"/>
    <mergeCell ref="I74:K74"/>
    <mergeCell ref="M74:O74"/>
    <mergeCell ref="P74:Q74"/>
    <mergeCell ref="C75:H75"/>
    <mergeCell ref="I75:K75"/>
    <mergeCell ref="M75:O75"/>
    <mergeCell ref="P75:Q75"/>
    <mergeCell ref="C77:H77"/>
    <mergeCell ref="I77:K77"/>
    <mergeCell ref="M77:O77"/>
    <mergeCell ref="P77:Q77"/>
    <mergeCell ref="A80:B80"/>
    <mergeCell ref="C80:H80"/>
    <mergeCell ref="I80:K80"/>
    <mergeCell ref="M80:O80"/>
    <mergeCell ref="P80:Q80"/>
    <mergeCell ref="C81:H81"/>
    <mergeCell ref="I81:K81"/>
    <mergeCell ref="M81:O81"/>
    <mergeCell ref="P81:Q81"/>
    <mergeCell ref="C84:H84"/>
    <mergeCell ref="I84:K84"/>
    <mergeCell ref="M84:O84"/>
    <mergeCell ref="P84:Q84"/>
    <mergeCell ref="A86:B86"/>
    <mergeCell ref="C86:H86"/>
    <mergeCell ref="I86:K86"/>
    <mergeCell ref="M86:O86"/>
    <mergeCell ref="P86:Q86"/>
    <mergeCell ref="C87:H87"/>
    <mergeCell ref="I87:K87"/>
    <mergeCell ref="M87:O87"/>
    <mergeCell ref="P87:Q87"/>
    <mergeCell ref="C88:H88"/>
    <mergeCell ref="I88:K88"/>
    <mergeCell ref="M88:O88"/>
    <mergeCell ref="P88:Q88"/>
    <mergeCell ref="C89:H89"/>
    <mergeCell ref="I89:K89"/>
    <mergeCell ref="M89:O89"/>
    <mergeCell ref="P89:Q89"/>
    <mergeCell ref="C90:H90"/>
    <mergeCell ref="I90:K90"/>
    <mergeCell ref="M90:O90"/>
    <mergeCell ref="P90:Q90"/>
    <mergeCell ref="C91:H91"/>
    <mergeCell ref="I91:K91"/>
    <mergeCell ref="M91:O91"/>
    <mergeCell ref="P91:Q91"/>
    <mergeCell ref="C92:H92"/>
    <mergeCell ref="I92:K92"/>
    <mergeCell ref="M92:O92"/>
    <mergeCell ref="P92:Q92"/>
    <mergeCell ref="C95:H95"/>
    <mergeCell ref="I95:K95"/>
    <mergeCell ref="M95:O95"/>
    <mergeCell ref="P95:Q95"/>
    <mergeCell ref="A97:B97"/>
    <mergeCell ref="C97:H97"/>
    <mergeCell ref="I97:K97"/>
    <mergeCell ref="M97:O97"/>
    <mergeCell ref="P97:Q97"/>
    <mergeCell ref="C98:H98"/>
    <mergeCell ref="I98:K98"/>
    <mergeCell ref="M98:O98"/>
    <mergeCell ref="P98:Q98"/>
    <mergeCell ref="C99:H99"/>
    <mergeCell ref="I99:K99"/>
    <mergeCell ref="M99:O99"/>
    <mergeCell ref="P99:Q99"/>
    <mergeCell ref="C100:H100"/>
    <mergeCell ref="I100:K100"/>
    <mergeCell ref="M100:O100"/>
    <mergeCell ref="P100:Q100"/>
    <mergeCell ref="C101:H101"/>
    <mergeCell ref="I101:K101"/>
    <mergeCell ref="M101:O101"/>
    <mergeCell ref="P101:Q101"/>
    <mergeCell ref="C102:H102"/>
    <mergeCell ref="I102:K102"/>
    <mergeCell ref="M102:O102"/>
    <mergeCell ref="P102:Q102"/>
    <mergeCell ref="C103:H103"/>
    <mergeCell ref="I103:K103"/>
    <mergeCell ref="M103:O103"/>
    <mergeCell ref="P103:Q103"/>
    <mergeCell ref="C106:H106"/>
    <mergeCell ref="I106:K106"/>
    <mergeCell ref="M106:O106"/>
    <mergeCell ref="P106:Q106"/>
    <mergeCell ref="A108:B108"/>
    <mergeCell ref="C108:H108"/>
    <mergeCell ref="I108:K108"/>
    <mergeCell ref="M108:O108"/>
    <mergeCell ref="P108:Q108"/>
    <mergeCell ref="C109:H109"/>
    <mergeCell ref="I109:K109"/>
    <mergeCell ref="M109:O109"/>
    <mergeCell ref="P109:Q109"/>
    <mergeCell ref="C110:H110"/>
    <mergeCell ref="I110:K110"/>
    <mergeCell ref="M110:O110"/>
    <mergeCell ref="P110:Q110"/>
    <mergeCell ref="C113:H113"/>
    <mergeCell ref="I113:K113"/>
    <mergeCell ref="M113:O113"/>
    <mergeCell ref="P113:Q113"/>
    <mergeCell ref="A115:B115"/>
    <mergeCell ref="C115:H115"/>
    <mergeCell ref="I115:K115"/>
    <mergeCell ref="M115:O115"/>
    <mergeCell ref="P115:Q115"/>
    <mergeCell ref="C116:H116"/>
    <mergeCell ref="I116:K116"/>
    <mergeCell ref="M116:O116"/>
    <mergeCell ref="P116:Q116"/>
    <mergeCell ref="C119:H119"/>
    <mergeCell ref="I119:K119"/>
    <mergeCell ref="M119:O119"/>
    <mergeCell ref="P119:Q119"/>
    <mergeCell ref="C122:H122"/>
    <mergeCell ref="I122:K122"/>
    <mergeCell ref="M122:O122"/>
    <mergeCell ref="P122:Q122"/>
    <mergeCell ref="C123:H123"/>
    <mergeCell ref="I123:K123"/>
    <mergeCell ref="M123:O123"/>
    <mergeCell ref="P123:Q123"/>
    <mergeCell ref="C124:H124"/>
    <mergeCell ref="I124:K124"/>
    <mergeCell ref="M124:O124"/>
    <mergeCell ref="P124:Q124"/>
    <mergeCell ref="C125:H125"/>
    <mergeCell ref="I125:K125"/>
    <mergeCell ref="M125:O125"/>
    <mergeCell ref="P125:Q125"/>
    <mergeCell ref="C126:H126"/>
    <mergeCell ref="I126:K126"/>
    <mergeCell ref="M126:O126"/>
    <mergeCell ref="P126:Q126"/>
    <mergeCell ref="C127:H127"/>
    <mergeCell ref="I127:K127"/>
    <mergeCell ref="M127:O127"/>
    <mergeCell ref="P127:Q127"/>
    <mergeCell ref="P130:Q130"/>
    <mergeCell ref="C128:H128"/>
    <mergeCell ref="I128:K128"/>
    <mergeCell ref="M128:O128"/>
    <mergeCell ref="P128:Q128"/>
    <mergeCell ref="C129:H129"/>
    <mergeCell ref="P129:Q129"/>
    <mergeCell ref="M130:O130"/>
  </mergeCells>
  <printOptions/>
  <pageMargins left="0.7866666666666666" right="0.3933333333333333" top="0.3933333333333333" bottom="0.6783333333333333" header="0.3" footer="0.3"/>
  <pageSetup blackAndWhite="1" firstPageNumber="1" useFirstPageNumber="1" fitToHeight="1000" fitToWidth="1" horizontalDpi="600" verticalDpi="600" orientation="portrait" paperSize="9" scale="99" r:id="rId1"/>
  <headerFooter alignWithMargins="0">
    <oddHeader>&amp;L&amp;I&amp;"Courier New"&amp;6Программный комплекс "Строительный эксперт"
&amp;I&amp;C&amp;I&amp;"Courier New"&amp;6
&amp;I&amp;R&amp;I&amp;"Courier New"&amp;6
&amp;I</oddHeader>
    <oddFooter>&amp;L&amp;I&amp;"Courier New"&amp;6
©1997-2011 Дата Базис Девелопмент, тел.: +7(495) 796-3009, +7(495) 514-2635, http://www.data-basis.ru&amp;I&amp;C&amp;B&amp;"Courier New"&amp;12&amp;P&amp;B&amp;I&amp;"Courier New"&amp;6
&amp;I&amp;R&amp;I&amp;"Courier New"&amp;6
&amp;I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suhareva</dc:creator>
  <cp:keywords/>
  <dc:description/>
  <cp:lastModifiedBy>Пользователь Windows</cp:lastModifiedBy>
  <cp:lastPrinted>2013-04-05T08:55:51Z</cp:lastPrinted>
  <dcterms:created xsi:type="dcterms:W3CDTF">2013-04-05T07:40:53Z</dcterms:created>
  <dcterms:modified xsi:type="dcterms:W3CDTF">2014-11-04T13:35:41Z</dcterms:modified>
  <cp:category/>
  <cp:version/>
  <cp:contentType/>
  <cp:contentStatus/>
</cp:coreProperties>
</file>