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Примеры коммерческих смет\"/>
    </mc:Choice>
  </mc:AlternateContent>
  <bookViews>
    <workbookView xWindow="-12" yWindow="108" windowWidth="23064" windowHeight="4428"/>
  </bookViews>
  <sheets>
    <sheet name="Смета" sheetId="6" r:id="rId1"/>
  </sheets>
  <definedNames>
    <definedName name="_xlnm._FilterDatabase" localSheetId="0" hidden="1">Смета!$B$2:$S$1258</definedName>
    <definedName name="_xlnm.Print_Titles" localSheetId="0">Смета!$2:$2</definedName>
    <definedName name="ЙЙЙ">Смета!$J$2:$O$432</definedName>
    <definedName name="_xlnm.Print_Area" localSheetId="0">Смета!$B$2:$O$2</definedName>
  </definedNames>
  <calcPr calcId="152511"/>
</workbook>
</file>

<file path=xl/calcChain.xml><?xml version="1.0" encoding="utf-8"?>
<calcChain xmlns="http://schemas.openxmlformats.org/spreadsheetml/2006/main">
  <c r="O421" i="6" l="1"/>
  <c r="O412" i="6"/>
  <c r="O411" i="6"/>
  <c r="O410" i="6"/>
  <c r="O370" i="6"/>
  <c r="O323" i="6"/>
  <c r="O322" i="6"/>
  <c r="M432" i="6" l="1"/>
  <c r="O432" i="6" s="1"/>
  <c r="M431" i="6"/>
  <c r="O431" i="6" s="1"/>
  <c r="G432" i="6" l="1"/>
  <c r="H432" i="6" s="1"/>
  <c r="I432" i="6" s="1"/>
  <c r="G431" i="6"/>
  <c r="H431" i="6" s="1"/>
  <c r="I431" i="6" s="1"/>
  <c r="M429" i="6"/>
  <c r="O429" i="6" s="1"/>
  <c r="G429" i="6" l="1"/>
  <c r="H429" i="6" s="1"/>
  <c r="I429" i="6" s="1"/>
  <c r="M427" i="6"/>
  <c r="O427" i="6" s="1"/>
  <c r="M426" i="6"/>
  <c r="O426" i="6" s="1"/>
  <c r="M424" i="6"/>
  <c r="O424" i="6" s="1"/>
  <c r="M422" i="6"/>
  <c r="O422" i="6" s="1"/>
  <c r="M420" i="6"/>
  <c r="O420" i="6" s="1"/>
  <c r="M418" i="6"/>
  <c r="O418" i="6" s="1"/>
  <c r="M417" i="6"/>
  <c r="O417" i="6" s="1"/>
  <c r="M416" i="6"/>
  <c r="O416" i="6" s="1"/>
  <c r="M415" i="6"/>
  <c r="O415" i="6" s="1"/>
  <c r="M414" i="6"/>
  <c r="O414" i="6" s="1"/>
  <c r="M413" i="6"/>
  <c r="O413" i="6" s="1"/>
  <c r="E416" i="6"/>
  <c r="E413" i="6"/>
  <c r="M409" i="6"/>
  <c r="O409" i="6" s="1"/>
  <c r="M408" i="6"/>
  <c r="O408" i="6" s="1"/>
  <c r="M407" i="6"/>
  <c r="O407" i="6" s="1"/>
  <c r="E407" i="6"/>
  <c r="M406" i="6"/>
  <c r="O406" i="6" s="1"/>
  <c r="M405" i="6"/>
  <c r="O405" i="6" s="1"/>
  <c r="M404" i="6"/>
  <c r="O404" i="6" s="1"/>
  <c r="M403" i="6"/>
  <c r="O403" i="6" s="1"/>
  <c r="M402" i="6"/>
  <c r="O402" i="6" s="1"/>
  <c r="M401" i="6"/>
  <c r="O401" i="6" s="1"/>
  <c r="M400" i="6"/>
  <c r="O400" i="6" s="1"/>
  <c r="M399" i="6"/>
  <c r="O399" i="6" s="1"/>
  <c r="M398" i="6"/>
  <c r="O398" i="6" s="1"/>
  <c r="G427" i="6" l="1"/>
  <c r="H427" i="6" s="1"/>
  <c r="I427" i="6" s="1"/>
  <c r="G424" i="6"/>
  <c r="H424" i="6" s="1"/>
  <c r="I424" i="6" s="1"/>
  <c r="G426" i="6"/>
  <c r="H426" i="6" s="1"/>
  <c r="I426" i="6" s="1"/>
  <c r="G420" i="6"/>
  <c r="H420" i="6" s="1"/>
  <c r="I420" i="6" s="1"/>
  <c r="G413" i="6"/>
  <c r="H413" i="6" s="1"/>
  <c r="I413" i="6" s="1"/>
  <c r="G416" i="6"/>
  <c r="H416" i="6" s="1"/>
  <c r="I416" i="6" s="1"/>
  <c r="G410" i="6"/>
  <c r="H410" i="6" s="1"/>
  <c r="I410" i="6" s="1"/>
  <c r="G407" i="6"/>
  <c r="H407" i="6" s="1"/>
  <c r="I407" i="6" s="1"/>
  <c r="G404" i="6"/>
  <c r="H404" i="6" s="1"/>
  <c r="I404" i="6" s="1"/>
  <c r="G401" i="6"/>
  <c r="H401" i="6" s="1"/>
  <c r="I401" i="6" s="1"/>
  <c r="G398" i="6"/>
  <c r="H398" i="6" s="1"/>
  <c r="I398" i="6" s="1"/>
  <c r="M396" i="6" l="1"/>
  <c r="O396" i="6" s="1"/>
  <c r="M395" i="6"/>
  <c r="O395" i="6" s="1"/>
  <c r="G395" i="6" l="1"/>
  <c r="H395" i="6" s="1"/>
  <c r="I395" i="6" s="1"/>
  <c r="M393" i="6" l="1"/>
  <c r="O393" i="6" s="1"/>
  <c r="M394" i="6"/>
  <c r="O394" i="6" s="1"/>
  <c r="M392" i="6"/>
  <c r="O392" i="6" s="1"/>
  <c r="M389" i="6"/>
  <c r="O389" i="6" s="1"/>
  <c r="E389" i="6"/>
  <c r="H388" i="6"/>
  <c r="I388" i="6" s="1"/>
  <c r="M320" i="6"/>
  <c r="O320" i="6" s="1"/>
  <c r="E320" i="6"/>
  <c r="E349" i="6"/>
  <c r="M349" i="6"/>
  <c r="O349" i="6" s="1"/>
  <c r="M381" i="6"/>
  <c r="O381" i="6" s="1"/>
  <c r="M387" i="6"/>
  <c r="O387" i="6" s="1"/>
  <c r="G387" i="6" l="1"/>
  <c r="H387" i="6" s="1"/>
  <c r="I387" i="6" s="1"/>
  <c r="G381" i="6"/>
  <c r="H381" i="6" s="1"/>
  <c r="I381" i="6" s="1"/>
  <c r="G392" i="6"/>
  <c r="H392" i="6" s="1"/>
  <c r="I392" i="6" s="1"/>
  <c r="G389" i="6"/>
  <c r="H389" i="6" s="1"/>
  <c r="I389" i="6" s="1"/>
  <c r="H386" i="6" l="1"/>
  <c r="I386" i="6" s="1"/>
  <c r="H385" i="6"/>
  <c r="I385" i="6" s="1"/>
  <c r="H384" i="6"/>
  <c r="I384" i="6" s="1"/>
  <c r="H383" i="6"/>
  <c r="I383" i="6" s="1"/>
  <c r="H382" i="6"/>
  <c r="I382" i="6" s="1"/>
  <c r="H380" i="6"/>
  <c r="I380" i="6" s="1"/>
  <c r="M379" i="6"/>
  <c r="O379" i="6" s="1"/>
  <c r="H378" i="6"/>
  <c r="I378" i="6" s="1"/>
  <c r="H377" i="6"/>
  <c r="I377" i="6" s="1"/>
  <c r="H376" i="6"/>
  <c r="I376" i="6" s="1"/>
  <c r="H375" i="6"/>
  <c r="I375" i="6" s="1"/>
  <c r="H374" i="6"/>
  <c r="I374" i="6" s="1"/>
  <c r="E372" i="6"/>
  <c r="G379" i="6" l="1"/>
  <c r="H379" i="6" s="1"/>
  <c r="I379" i="6" s="1"/>
  <c r="M373" i="6"/>
  <c r="O373" i="6" s="1"/>
  <c r="G373" i="6" l="1"/>
  <c r="H373" i="6" s="1"/>
  <c r="I373" i="6" s="1"/>
  <c r="M372" i="6"/>
  <c r="O372" i="6" s="1"/>
  <c r="G372" i="6" l="1"/>
  <c r="H372" i="6" s="1"/>
  <c r="I372" i="6" s="1"/>
  <c r="M369" i="6"/>
  <c r="O369" i="6" s="1"/>
  <c r="M368" i="6"/>
  <c r="O368" i="6" s="1"/>
  <c r="H367" i="6"/>
  <c r="I367" i="6" s="1"/>
  <c r="L363" i="6"/>
  <c r="M363" i="6" s="1"/>
  <c r="O363" i="6" s="1"/>
  <c r="F365" i="6"/>
  <c r="F364" i="6"/>
  <c r="F362" i="6"/>
  <c r="F361" i="6"/>
  <c r="L361" i="6"/>
  <c r="M361" i="6" s="1"/>
  <c r="O361" i="6" s="1"/>
  <c r="L362" i="6"/>
  <c r="M362" i="6" s="1"/>
  <c r="O362" i="6" s="1"/>
  <c r="L364" i="6"/>
  <c r="M364" i="6" s="1"/>
  <c r="O364" i="6" s="1"/>
  <c r="L365" i="6"/>
  <c r="M365" i="6" s="1"/>
  <c r="O365" i="6" s="1"/>
  <c r="M359" i="6"/>
  <c r="O359" i="6" s="1"/>
  <c r="M358" i="6"/>
  <c r="O358" i="6" s="1"/>
  <c r="M357" i="6"/>
  <c r="O357" i="6" s="1"/>
  <c r="M356" i="6"/>
  <c r="O356" i="6" s="1"/>
  <c r="L354" i="6"/>
  <c r="M354" i="6" s="1"/>
  <c r="O354" i="6" s="1"/>
  <c r="M355" i="6"/>
  <c r="O355" i="6" s="1"/>
  <c r="M353" i="6"/>
  <c r="O353" i="6" s="1"/>
  <c r="M352" i="6"/>
  <c r="O352" i="6" s="1"/>
  <c r="M351" i="6"/>
  <c r="O351" i="6" s="1"/>
  <c r="G358" i="6" l="1"/>
  <c r="H358" i="6" s="1"/>
  <c r="I358" i="6" s="1"/>
  <c r="G359" i="6"/>
  <c r="H359" i="6" s="1"/>
  <c r="I359" i="6" s="1"/>
  <c r="G368" i="6"/>
  <c r="H368" i="6" s="1"/>
  <c r="I368" i="6" s="1"/>
  <c r="G361" i="6"/>
  <c r="H361" i="6" s="1"/>
  <c r="I361" i="6" s="1"/>
  <c r="G351" i="6"/>
  <c r="H351" i="6" s="1"/>
  <c r="I351" i="6" s="1"/>
  <c r="G365" i="6"/>
  <c r="H365" i="6" s="1"/>
  <c r="I365" i="6" s="1"/>
  <c r="G364" i="6"/>
  <c r="H364" i="6" s="1"/>
  <c r="I364" i="6" s="1"/>
  <c r="G369" i="6"/>
  <c r="H369" i="6" s="1"/>
  <c r="I369" i="6" s="1"/>
  <c r="G349" i="6"/>
  <c r="H349" i="6" s="1"/>
  <c r="I349" i="6" s="1"/>
  <c r="G362" i="6"/>
  <c r="H362" i="6" s="1"/>
  <c r="I362" i="6" s="1"/>
  <c r="G356" i="6"/>
  <c r="H356" i="6" s="1"/>
  <c r="I356" i="6" s="1"/>
  <c r="G354" i="6"/>
  <c r="H354" i="6" s="1"/>
  <c r="I354" i="6" s="1"/>
  <c r="G352" i="6"/>
  <c r="H352" i="6" s="1"/>
  <c r="I352" i="6" s="1"/>
  <c r="H350" i="6" l="1"/>
  <c r="I350" i="6" s="1"/>
  <c r="H348" i="6"/>
  <c r="I348" i="6" s="1"/>
  <c r="H347" i="6"/>
  <c r="I347" i="6" s="1"/>
  <c r="M73" i="6" l="1"/>
  <c r="O73" i="6" s="1"/>
  <c r="M61" i="6"/>
  <c r="O61" i="6" s="1"/>
  <c r="H319" i="6" l="1"/>
  <c r="I319" i="6" s="1"/>
  <c r="G320" i="6" l="1"/>
  <c r="H320" i="6" s="1"/>
  <c r="I320" i="6" s="1"/>
  <c r="M335" i="6" l="1"/>
  <c r="O335" i="6" s="1"/>
  <c r="M334" i="6"/>
  <c r="O334" i="6" s="1"/>
  <c r="M333" i="6"/>
  <c r="O333" i="6" s="1"/>
  <c r="M77" i="6"/>
  <c r="O77" i="6" s="1"/>
  <c r="M76" i="6"/>
  <c r="O76" i="6" s="1"/>
  <c r="M75" i="6"/>
  <c r="O75" i="6" s="1"/>
  <c r="M74" i="6"/>
  <c r="O74" i="6" s="1"/>
  <c r="M99" i="6"/>
  <c r="O99" i="6" s="1"/>
  <c r="M100" i="6"/>
  <c r="O100" i="6" s="1"/>
  <c r="M101" i="6"/>
  <c r="O101" i="6" s="1"/>
  <c r="G75" i="6" l="1"/>
  <c r="H75" i="6" s="1"/>
  <c r="I75" i="6" s="1"/>
  <c r="G74" i="6"/>
  <c r="H74" i="6" s="1"/>
  <c r="I74" i="6" s="1"/>
  <c r="G77" i="6"/>
  <c r="H77" i="6" s="1"/>
  <c r="I77" i="6" s="1"/>
  <c r="G76" i="6"/>
  <c r="H76" i="6" s="1"/>
  <c r="I76" i="6" s="1"/>
  <c r="G333" i="6"/>
  <c r="H333" i="6" s="1"/>
  <c r="I333" i="6" s="1"/>
  <c r="G99" i="6"/>
  <c r="H99" i="6" s="1"/>
  <c r="I99" i="6" s="1"/>
  <c r="M98" i="6" l="1"/>
  <c r="O98" i="6" s="1"/>
  <c r="M97" i="6"/>
  <c r="O97" i="6" s="1"/>
  <c r="M96" i="6"/>
  <c r="O96" i="6" s="1"/>
  <c r="M95" i="6"/>
  <c r="O95" i="6" s="1"/>
  <c r="M94" i="6"/>
  <c r="O94" i="6" s="1"/>
  <c r="M93" i="6"/>
  <c r="O93" i="6" s="1"/>
  <c r="M92" i="6"/>
  <c r="O92" i="6" s="1"/>
  <c r="M91" i="6"/>
  <c r="O91" i="6" s="1"/>
  <c r="M90" i="6"/>
  <c r="O90" i="6" s="1"/>
  <c r="M89" i="6"/>
  <c r="O89" i="6" s="1"/>
  <c r="M84" i="6"/>
  <c r="O84" i="6" s="1"/>
  <c r="M83" i="6"/>
  <c r="O83" i="6" s="1"/>
  <c r="M88" i="6"/>
  <c r="O88" i="6" s="1"/>
  <c r="M87" i="6"/>
  <c r="O87" i="6" s="1"/>
  <c r="M86" i="6"/>
  <c r="O86" i="6" s="1"/>
  <c r="M85" i="6"/>
  <c r="O85" i="6" s="1"/>
  <c r="M82" i="6"/>
  <c r="O82" i="6" s="1"/>
  <c r="G87" i="6" l="1"/>
  <c r="H87" i="6" s="1"/>
  <c r="I87" i="6" s="1"/>
  <c r="G93" i="6"/>
  <c r="H93" i="6" s="1"/>
  <c r="I93" i="6" s="1"/>
  <c r="G88" i="6"/>
  <c r="H88" i="6" s="1"/>
  <c r="I88" i="6" s="1"/>
  <c r="G84" i="6"/>
  <c r="H84" i="6" s="1"/>
  <c r="I84" i="6" s="1"/>
  <c r="G82" i="6"/>
  <c r="H82" i="6" s="1"/>
  <c r="I82" i="6" s="1"/>
  <c r="G83" i="6"/>
  <c r="H83" i="6" s="1"/>
  <c r="I83" i="6" s="1"/>
  <c r="G89" i="6"/>
  <c r="H89" i="6" s="1"/>
  <c r="I89" i="6" s="1"/>
  <c r="G97" i="6"/>
  <c r="H97" i="6" s="1"/>
  <c r="I97" i="6" s="1"/>
  <c r="G98" i="6"/>
  <c r="H98" i="6" s="1"/>
  <c r="I98" i="6" s="1"/>
  <c r="G94" i="6"/>
  <c r="H94" i="6" s="1"/>
  <c r="I94" i="6" s="1"/>
  <c r="G85" i="6"/>
  <c r="H85" i="6" s="1"/>
  <c r="I85" i="6" s="1"/>
  <c r="G90" i="6"/>
  <c r="H90" i="6" s="1"/>
  <c r="I90" i="6" s="1"/>
  <c r="M80" i="6" l="1"/>
  <c r="O80" i="6" s="1"/>
  <c r="M81" i="6"/>
  <c r="O81" i="6" s="1"/>
  <c r="M79" i="6"/>
  <c r="O79" i="6" s="1"/>
  <c r="M78" i="6"/>
  <c r="O78" i="6" s="1"/>
  <c r="G79" i="6" l="1"/>
  <c r="H79" i="6" s="1"/>
  <c r="I79" i="6" s="1"/>
  <c r="G80" i="6"/>
  <c r="H80" i="6" s="1"/>
  <c r="I80" i="6" s="1"/>
  <c r="G78" i="6"/>
  <c r="H78" i="6" s="1"/>
  <c r="I78" i="6" s="1"/>
  <c r="G81" i="6"/>
  <c r="H81" i="6" s="1"/>
  <c r="I81" i="6" s="1"/>
  <c r="M72" i="6"/>
  <c r="O72" i="6" s="1"/>
  <c r="M71" i="6"/>
  <c r="O71" i="6" s="1"/>
  <c r="M70" i="6"/>
  <c r="O70" i="6" s="1"/>
  <c r="M69" i="6"/>
  <c r="O69" i="6" s="1"/>
  <c r="M68" i="6"/>
  <c r="O68" i="6" s="1"/>
  <c r="M67" i="6"/>
  <c r="O67" i="6" s="1"/>
  <c r="M66" i="6"/>
  <c r="O66" i="6" s="1"/>
  <c r="M65" i="6"/>
  <c r="O65" i="6" s="1"/>
  <c r="M64" i="6"/>
  <c r="O64" i="6" s="1"/>
  <c r="M63" i="6"/>
  <c r="O63" i="6" s="1"/>
  <c r="M62" i="6"/>
  <c r="O62" i="6" s="1"/>
  <c r="M60" i="6"/>
  <c r="O60" i="6" s="1"/>
  <c r="M59" i="6"/>
  <c r="O59" i="6" s="1"/>
  <c r="M58" i="6"/>
  <c r="O58" i="6" s="1"/>
  <c r="M57" i="6"/>
  <c r="O57" i="6" s="1"/>
  <c r="M56" i="6"/>
  <c r="O56" i="6" s="1"/>
  <c r="M55" i="6"/>
  <c r="O55" i="6" s="1"/>
  <c r="M54" i="6"/>
  <c r="O54" i="6" s="1"/>
  <c r="M53" i="6"/>
  <c r="O53" i="6" s="1"/>
  <c r="M52" i="6"/>
  <c r="O52" i="6" s="1"/>
  <c r="M51" i="6"/>
  <c r="O51" i="6" s="1"/>
  <c r="M50" i="6"/>
  <c r="O50" i="6" s="1"/>
  <c r="M39" i="6"/>
  <c r="O39" i="6" s="1"/>
  <c r="M49" i="6"/>
  <c r="O49" i="6" s="1"/>
  <c r="M48" i="6"/>
  <c r="O48" i="6" s="1"/>
  <c r="M47" i="6"/>
  <c r="O47" i="6" s="1"/>
  <c r="M46" i="6"/>
  <c r="O46" i="6" s="1"/>
  <c r="M45" i="6"/>
  <c r="O45" i="6" s="1"/>
  <c r="M44" i="6"/>
  <c r="O44" i="6" s="1"/>
  <c r="M43" i="6"/>
  <c r="O43" i="6" s="1"/>
  <c r="M42" i="6"/>
  <c r="O42" i="6" s="1"/>
  <c r="M41" i="6"/>
  <c r="O41" i="6" s="1"/>
  <c r="M40" i="6"/>
  <c r="O40" i="6" s="1"/>
  <c r="M38" i="6"/>
  <c r="O38" i="6" s="1"/>
  <c r="M37" i="6"/>
  <c r="O37" i="6" s="1"/>
  <c r="M36" i="6"/>
  <c r="O36" i="6" s="1"/>
  <c r="M35" i="6"/>
  <c r="O35" i="6" s="1"/>
  <c r="M34" i="6"/>
  <c r="O34" i="6" s="1"/>
  <c r="M33" i="6"/>
  <c r="O33" i="6" s="1"/>
  <c r="M32" i="6"/>
  <c r="O32" i="6" s="1"/>
  <c r="M31" i="6"/>
  <c r="O31" i="6" s="1"/>
  <c r="M30" i="6"/>
  <c r="O30" i="6" s="1"/>
  <c r="M29" i="6"/>
  <c r="O29" i="6" s="1"/>
  <c r="M28" i="6"/>
  <c r="O28" i="6" s="1"/>
  <c r="M27" i="6"/>
  <c r="O27" i="6" s="1"/>
  <c r="G62" i="6" l="1"/>
  <c r="H62" i="6" s="1"/>
  <c r="I62" i="6" s="1"/>
  <c r="G50" i="6"/>
  <c r="H50" i="6" s="1"/>
  <c r="I50" i="6" s="1"/>
  <c r="G38" i="6"/>
  <c r="H38" i="6" s="1"/>
  <c r="I38" i="6" s="1"/>
  <c r="G27" i="6"/>
  <c r="H27" i="6" s="1"/>
  <c r="I27" i="6" s="1"/>
  <c r="M16" i="6"/>
  <c r="O16" i="6" s="1"/>
  <c r="M17" i="6"/>
  <c r="O17" i="6" s="1"/>
  <c r="M26" i="6"/>
  <c r="O26" i="6" s="1"/>
  <c r="M25" i="6"/>
  <c r="O25" i="6" s="1"/>
  <c r="M24" i="6"/>
  <c r="O24" i="6" s="1"/>
  <c r="M23" i="6"/>
  <c r="O23" i="6" s="1"/>
  <c r="M22" i="6"/>
  <c r="O22" i="6" s="1"/>
  <c r="M21" i="6"/>
  <c r="O21" i="6" s="1"/>
  <c r="M20" i="6"/>
  <c r="O20" i="6" s="1"/>
  <c r="M19" i="6"/>
  <c r="O19" i="6" s="1"/>
  <c r="M18" i="6"/>
  <c r="O18" i="6" s="1"/>
  <c r="M15" i="6"/>
  <c r="O15" i="6" s="1"/>
  <c r="M14" i="6"/>
  <c r="O14" i="6" s="1"/>
  <c r="M13" i="6"/>
  <c r="O13" i="6" s="1"/>
  <c r="M12" i="6"/>
  <c r="O12" i="6" s="1"/>
  <c r="M11" i="6"/>
  <c r="O11" i="6" s="1"/>
  <c r="M10" i="6"/>
  <c r="O10" i="6" s="1"/>
  <c r="M9" i="6"/>
  <c r="O9" i="6" s="1"/>
  <c r="M8" i="6"/>
  <c r="O8" i="6" s="1"/>
  <c r="M7" i="6"/>
  <c r="O7" i="6" s="1"/>
  <c r="M6" i="6"/>
  <c r="O6" i="6" s="1"/>
  <c r="M5" i="6"/>
  <c r="O5" i="6" s="1"/>
  <c r="M4" i="6"/>
  <c r="O4" i="6" s="1"/>
  <c r="G4" i="6" l="1"/>
  <c r="H4" i="6" s="1"/>
  <c r="I4" i="6" s="1"/>
  <c r="G15" i="6"/>
  <c r="H15" i="6" s="1"/>
  <c r="I15" i="6" s="1"/>
  <c r="M344" i="6"/>
  <c r="O344" i="6" s="1"/>
  <c r="G344" i="6" l="1"/>
  <c r="H344" i="6" s="1"/>
  <c r="I344" i="6" s="1"/>
  <c r="M343" i="6"/>
  <c r="O343" i="6" s="1"/>
  <c r="M342" i="6"/>
  <c r="O342" i="6" s="1"/>
  <c r="M341" i="6"/>
  <c r="O341" i="6" s="1"/>
  <c r="M340" i="6"/>
  <c r="O340" i="6" s="1"/>
  <c r="M339" i="6"/>
  <c r="O339" i="6" s="1"/>
  <c r="M338" i="6"/>
  <c r="O338" i="6" s="1"/>
  <c r="M337" i="6"/>
  <c r="O337" i="6" s="1"/>
  <c r="M336" i="6"/>
  <c r="O336" i="6" s="1"/>
  <c r="M332" i="6"/>
  <c r="O332" i="6" s="1"/>
  <c r="M331" i="6"/>
  <c r="O331" i="6" s="1"/>
  <c r="M330" i="6"/>
  <c r="O330" i="6" s="1"/>
  <c r="M329" i="6"/>
  <c r="O329" i="6" s="1"/>
  <c r="M328" i="6"/>
  <c r="O328" i="6" s="1"/>
  <c r="M327" i="6"/>
  <c r="O327" i="6" s="1"/>
  <c r="M326" i="6"/>
  <c r="O326" i="6" s="1"/>
  <c r="M325" i="6"/>
  <c r="O325" i="6" s="1"/>
  <c r="M324" i="6"/>
  <c r="O324" i="6" s="1"/>
  <c r="M321" i="6"/>
  <c r="O321" i="6" s="1"/>
  <c r="G321" i="6" l="1"/>
  <c r="H321" i="6" s="1"/>
  <c r="I321" i="6" s="1"/>
  <c r="G329" i="6"/>
  <c r="H329" i="6" s="1"/>
  <c r="I329" i="6" s="1"/>
  <c r="G342" i="6"/>
  <c r="H342" i="6" s="1"/>
  <c r="I342" i="6" s="1"/>
  <c r="G336" i="6"/>
  <c r="H336" i="6" s="1"/>
  <c r="I336" i="6" s="1"/>
  <c r="G330" i="6"/>
  <c r="H330" i="6" s="1"/>
  <c r="I330" i="6" s="1"/>
  <c r="G325" i="6"/>
  <c r="H325" i="6" s="1"/>
  <c r="I325" i="6" s="1"/>
  <c r="G322" i="6"/>
  <c r="H322" i="6" s="1"/>
  <c r="I322" i="6" s="1"/>
  <c r="M317" i="6" l="1"/>
  <c r="O317" i="6" s="1"/>
  <c r="M316" i="6"/>
  <c r="O316" i="6" s="1"/>
  <c r="M314" i="6"/>
  <c r="O314" i="6" s="1"/>
  <c r="G316" i="6" l="1"/>
  <c r="H316" i="6" s="1"/>
  <c r="I316" i="6" s="1"/>
  <c r="G317" i="6"/>
  <c r="H317" i="6" s="1"/>
  <c r="I317" i="6" s="1"/>
  <c r="G314" i="6"/>
  <c r="H314" i="6" s="1"/>
  <c r="I314" i="6" s="1"/>
  <c r="M312" i="6"/>
  <c r="O312" i="6" s="1"/>
  <c r="M311" i="6"/>
  <c r="O311" i="6" s="1"/>
  <c r="M310" i="6"/>
  <c r="O310" i="6" s="1"/>
  <c r="M309" i="6"/>
  <c r="O309" i="6" s="1"/>
  <c r="E292" i="6"/>
  <c r="M292" i="6" s="1"/>
  <c r="O292" i="6" s="1"/>
  <c r="M297" i="6"/>
  <c r="O297" i="6" s="1"/>
  <c r="M296" i="6"/>
  <c r="O296" i="6" s="1"/>
  <c r="E304" i="6"/>
  <c r="M305" i="6" s="1"/>
  <c r="O305" i="6" s="1"/>
  <c r="M303" i="6"/>
  <c r="O303" i="6" s="1"/>
  <c r="M302" i="6"/>
  <c r="O302" i="6" s="1"/>
  <c r="M301" i="6"/>
  <c r="O301" i="6" s="1"/>
  <c r="M300" i="6"/>
  <c r="O300" i="6" s="1"/>
  <c r="M299" i="6"/>
  <c r="O299" i="6" s="1"/>
  <c r="M298" i="6"/>
  <c r="O298" i="6" s="1"/>
  <c r="M295" i="6"/>
  <c r="O295" i="6" s="1"/>
  <c r="M294" i="6"/>
  <c r="O294" i="6" s="1"/>
  <c r="E270" i="6"/>
  <c r="M276" i="6" s="1"/>
  <c r="O276" i="6" s="1"/>
  <c r="E263" i="6"/>
  <c r="M265" i="6" s="1"/>
  <c r="O265" i="6" s="1"/>
  <c r="E256" i="6"/>
  <c r="M261" i="6" s="1"/>
  <c r="O261" i="6" s="1"/>
  <c r="M283" i="6"/>
  <c r="O283" i="6" s="1"/>
  <c r="M282" i="6"/>
  <c r="O282" i="6" s="1"/>
  <c r="M281" i="6"/>
  <c r="O281" i="6" s="1"/>
  <c r="M280" i="6"/>
  <c r="O280" i="6" s="1"/>
  <c r="M279" i="6"/>
  <c r="O279" i="6" s="1"/>
  <c r="M278" i="6"/>
  <c r="O278" i="6" s="1"/>
  <c r="M277" i="6"/>
  <c r="O277" i="6" s="1"/>
  <c r="M290" i="6"/>
  <c r="O290" i="6" s="1"/>
  <c r="M289" i="6"/>
  <c r="O289" i="6" s="1"/>
  <c r="M288" i="6"/>
  <c r="O288" i="6" s="1"/>
  <c r="M287" i="6"/>
  <c r="O287" i="6" s="1"/>
  <c r="M286" i="6"/>
  <c r="O286" i="6" s="1"/>
  <c r="M285" i="6"/>
  <c r="O285" i="6" s="1"/>
  <c r="M284" i="6"/>
  <c r="O284" i="6" s="1"/>
  <c r="M273" i="6"/>
  <c r="O273" i="6" s="1"/>
  <c r="M260" i="6"/>
  <c r="O260" i="6" s="1"/>
  <c r="M257" i="6"/>
  <c r="O257" i="6" s="1"/>
  <c r="M267" i="6" l="1"/>
  <c r="O267" i="6" s="1"/>
  <c r="M264" i="6"/>
  <c r="O264" i="6" s="1"/>
  <c r="M269" i="6"/>
  <c r="O269" i="6" s="1"/>
  <c r="M258" i="6"/>
  <c r="O258" i="6" s="1"/>
  <c r="M262" i="6"/>
  <c r="O262" i="6" s="1"/>
  <c r="M270" i="6"/>
  <c r="O270" i="6" s="1"/>
  <c r="M274" i="6"/>
  <c r="O274" i="6" s="1"/>
  <c r="M266" i="6"/>
  <c r="O266" i="6" s="1"/>
  <c r="M268" i="6"/>
  <c r="O268" i="6" s="1"/>
  <c r="M263" i="6"/>
  <c r="O263" i="6" s="1"/>
  <c r="M271" i="6"/>
  <c r="O271" i="6" s="1"/>
  <c r="G296" i="6"/>
  <c r="H296" i="6" s="1"/>
  <c r="I296" i="6" s="1"/>
  <c r="M256" i="6"/>
  <c r="O256" i="6" s="1"/>
  <c r="M272" i="6"/>
  <c r="O272" i="6" s="1"/>
  <c r="M259" i="6"/>
  <c r="O259" i="6" s="1"/>
  <c r="M275" i="6"/>
  <c r="O275" i="6" s="1"/>
  <c r="M293" i="6"/>
  <c r="O293" i="6" s="1"/>
  <c r="M304" i="6"/>
  <c r="O304" i="6" s="1"/>
  <c r="G294" i="6"/>
  <c r="H294" i="6" s="1"/>
  <c r="I294" i="6" s="1"/>
  <c r="G298" i="6"/>
  <c r="H298" i="6" s="1"/>
  <c r="I298" i="6" s="1"/>
  <c r="G300" i="6"/>
  <c r="H300" i="6" s="1"/>
  <c r="I300" i="6" s="1"/>
  <c r="G309" i="6"/>
  <c r="H309" i="6" s="1"/>
  <c r="I309" i="6" s="1"/>
  <c r="G311" i="6"/>
  <c r="H311" i="6" s="1"/>
  <c r="I311" i="6" s="1"/>
  <c r="G302" i="6"/>
  <c r="H302" i="6" s="1"/>
  <c r="I302" i="6" s="1"/>
  <c r="M307" i="6"/>
  <c r="O307" i="6" s="1"/>
  <c r="M308" i="6"/>
  <c r="O308" i="6" s="1"/>
  <c r="G277" i="6"/>
  <c r="H277" i="6" s="1"/>
  <c r="I277" i="6" s="1"/>
  <c r="G284" i="6"/>
  <c r="H284" i="6" s="1"/>
  <c r="I284" i="6" s="1"/>
  <c r="G304" i="6" l="1"/>
  <c r="H304" i="6" s="1"/>
  <c r="I304" i="6" s="1"/>
  <c r="G292" i="6"/>
  <c r="H292" i="6" s="1"/>
  <c r="I292" i="6" s="1"/>
  <c r="G256" i="6"/>
  <c r="H256" i="6" s="1"/>
  <c r="I256" i="6" s="1"/>
  <c r="G263" i="6"/>
  <c r="H263" i="6" s="1"/>
  <c r="I263" i="6" s="1"/>
  <c r="G270" i="6"/>
  <c r="H270" i="6" s="1"/>
  <c r="I270" i="6" s="1"/>
  <c r="G307" i="6"/>
  <c r="H307" i="6" s="1"/>
  <c r="I307" i="6" s="1"/>
  <c r="M253" i="6" l="1"/>
  <c r="O253" i="6" s="1"/>
  <c r="M252" i="6"/>
  <c r="O252" i="6" s="1"/>
  <c r="E250" i="6"/>
  <c r="M249" i="6" l="1"/>
  <c r="O249" i="6" s="1"/>
  <c r="G252" i="6"/>
  <c r="H252" i="6" s="1"/>
  <c r="I252" i="6" s="1"/>
  <c r="M250" i="6"/>
  <c r="O250" i="6" s="1"/>
  <c r="M251" i="6"/>
  <c r="O251" i="6" s="1"/>
  <c r="G249" i="6" l="1"/>
  <c r="H249" i="6" s="1"/>
  <c r="I249" i="6" s="1"/>
  <c r="M247" i="6"/>
  <c r="O247" i="6" s="1"/>
  <c r="L246" i="6"/>
  <c r="M246" i="6" s="1"/>
  <c r="O246" i="6" s="1"/>
  <c r="L245" i="6"/>
  <c r="M245" i="6" s="1"/>
  <c r="O245" i="6" s="1"/>
  <c r="L244" i="6"/>
  <c r="M244" i="6" s="1"/>
  <c r="O244" i="6" s="1"/>
  <c r="L243" i="6"/>
  <c r="M243" i="6" s="1"/>
  <c r="O243" i="6" s="1"/>
  <c r="L240" i="6"/>
  <c r="M240" i="6" s="1"/>
  <c r="O240" i="6" s="1"/>
  <c r="M241" i="6"/>
  <c r="O241" i="6" s="1"/>
  <c r="G247" i="6" l="1"/>
  <c r="H247" i="6" s="1"/>
  <c r="I247" i="6" s="1"/>
  <c r="G243" i="6"/>
  <c r="H243" i="6" s="1"/>
  <c r="I243" i="6" s="1"/>
  <c r="G240" i="6"/>
  <c r="H240" i="6" s="1"/>
  <c r="I240" i="6" s="1"/>
  <c r="M239" i="6" l="1"/>
  <c r="O239" i="6" s="1"/>
  <c r="L238" i="6"/>
  <c r="M238" i="6" s="1"/>
  <c r="O238" i="6" s="1"/>
  <c r="M236" i="6"/>
  <c r="O236" i="6" s="1"/>
  <c r="L235" i="6"/>
  <c r="M235" i="6" s="1"/>
  <c r="O235" i="6" s="1"/>
  <c r="L234" i="6"/>
  <c r="M234" i="6" s="1"/>
  <c r="O234" i="6" s="1"/>
  <c r="L233" i="6"/>
  <c r="M233" i="6" s="1"/>
  <c r="O233" i="6" s="1"/>
  <c r="L232" i="6"/>
  <c r="M232" i="6" s="1"/>
  <c r="O232" i="6" s="1"/>
  <c r="L231" i="6"/>
  <c r="M231" i="6" s="1"/>
  <c r="O231" i="6" s="1"/>
  <c r="L230" i="6"/>
  <c r="M230" i="6" s="1"/>
  <c r="O230" i="6" s="1"/>
  <c r="L229" i="6"/>
  <c r="M229" i="6" s="1"/>
  <c r="O229" i="6" s="1"/>
  <c r="M227" i="6"/>
  <c r="O227" i="6" s="1"/>
  <c r="M226" i="6"/>
  <c r="O226" i="6" s="1"/>
  <c r="M225" i="6"/>
  <c r="O225" i="6" s="1"/>
  <c r="M224" i="6"/>
  <c r="O224" i="6" s="1"/>
  <c r="M223" i="6"/>
  <c r="O223" i="6" s="1"/>
  <c r="M222" i="6"/>
  <c r="O222" i="6" s="1"/>
  <c r="M221" i="6"/>
  <c r="O221" i="6" s="1"/>
  <c r="L220" i="6"/>
  <c r="M220" i="6" s="1"/>
  <c r="O220" i="6" s="1"/>
  <c r="L219" i="6"/>
  <c r="M219" i="6" s="1"/>
  <c r="O219" i="6" s="1"/>
  <c r="L218" i="6"/>
  <c r="M218" i="6" s="1"/>
  <c r="O218" i="6" s="1"/>
  <c r="L217" i="6"/>
  <c r="M217" i="6" s="1"/>
  <c r="O217" i="6" s="1"/>
  <c r="M215" i="6"/>
  <c r="O215" i="6" s="1"/>
  <c r="M214" i="6"/>
  <c r="O214" i="6" s="1"/>
  <c r="M213" i="6"/>
  <c r="O213" i="6" s="1"/>
  <c r="L212" i="6"/>
  <c r="M212" i="6" s="1"/>
  <c r="O212" i="6" s="1"/>
  <c r="L211" i="6"/>
  <c r="M211" i="6" s="1"/>
  <c r="O211" i="6" s="1"/>
  <c r="L210" i="6"/>
  <c r="M210" i="6" s="1"/>
  <c r="O210" i="6" s="1"/>
  <c r="L209" i="6"/>
  <c r="M209" i="6" s="1"/>
  <c r="O209" i="6" s="1"/>
  <c r="M207" i="6"/>
  <c r="O207" i="6" s="1"/>
  <c r="M206" i="6"/>
  <c r="O206" i="6" s="1"/>
  <c r="M205" i="6"/>
  <c r="O205" i="6" s="1"/>
  <c r="M204" i="6"/>
  <c r="O204" i="6" s="1"/>
  <c r="M203" i="6"/>
  <c r="O203" i="6" s="1"/>
  <c r="M202" i="6"/>
  <c r="O202" i="6" s="1"/>
  <c r="M201" i="6"/>
  <c r="O201" i="6" s="1"/>
  <c r="L200" i="6"/>
  <c r="M200" i="6" s="1"/>
  <c r="O200" i="6" s="1"/>
  <c r="L199" i="6"/>
  <c r="M199" i="6" s="1"/>
  <c r="O199" i="6" s="1"/>
  <c r="L198" i="6"/>
  <c r="M198" i="6" s="1"/>
  <c r="O198" i="6" s="1"/>
  <c r="L197" i="6"/>
  <c r="M197" i="6" s="1"/>
  <c r="O197" i="6" s="1"/>
  <c r="M195" i="6"/>
  <c r="O195" i="6" s="1"/>
  <c r="L194" i="6"/>
  <c r="M194" i="6" s="1"/>
  <c r="O194" i="6" s="1"/>
  <c r="L193" i="6"/>
  <c r="M193" i="6" s="1"/>
  <c r="O193" i="6" s="1"/>
  <c r="L192" i="6"/>
  <c r="M192" i="6" s="1"/>
  <c r="O192" i="6" s="1"/>
  <c r="L191" i="6"/>
  <c r="M191" i="6" s="1"/>
  <c r="O191" i="6" s="1"/>
  <c r="L190" i="6"/>
  <c r="M190" i="6" s="1"/>
  <c r="O190" i="6" s="1"/>
  <c r="L189" i="6"/>
  <c r="M189" i="6" s="1"/>
  <c r="O189" i="6" s="1"/>
  <c r="M187" i="6"/>
  <c r="O187" i="6" s="1"/>
  <c r="M186" i="6"/>
  <c r="O186" i="6" s="1"/>
  <c r="M185" i="6"/>
  <c r="O185" i="6" s="1"/>
  <c r="M184" i="6"/>
  <c r="O184" i="6" s="1"/>
  <c r="M183" i="6"/>
  <c r="O183" i="6" s="1"/>
  <c r="L182" i="6"/>
  <c r="M182" i="6" s="1"/>
  <c r="O182" i="6" s="1"/>
  <c r="L181" i="6"/>
  <c r="M181" i="6" s="1"/>
  <c r="O181" i="6" s="1"/>
  <c r="L180" i="6"/>
  <c r="M180" i="6" s="1"/>
  <c r="O180" i="6" s="1"/>
  <c r="L179" i="6"/>
  <c r="M179" i="6" s="1"/>
  <c r="O179" i="6" s="1"/>
  <c r="M177" i="6"/>
  <c r="O177" i="6" s="1"/>
  <c r="M176" i="6"/>
  <c r="O176" i="6" s="1"/>
  <c r="M175" i="6"/>
  <c r="O175" i="6" s="1"/>
  <c r="M174" i="6"/>
  <c r="O174" i="6" s="1"/>
  <c r="L173" i="6"/>
  <c r="M173" i="6" s="1"/>
  <c r="O173" i="6" s="1"/>
  <c r="L172" i="6"/>
  <c r="M172" i="6" s="1"/>
  <c r="O172" i="6" s="1"/>
  <c r="L171" i="6"/>
  <c r="M171" i="6" s="1"/>
  <c r="O171" i="6" s="1"/>
  <c r="L170" i="6"/>
  <c r="M170" i="6" s="1"/>
  <c r="O170" i="6" s="1"/>
  <c r="L161" i="6"/>
  <c r="M161" i="6" s="1"/>
  <c r="O161" i="6" s="1"/>
  <c r="L160" i="6"/>
  <c r="M160" i="6" s="1"/>
  <c r="O160" i="6" s="1"/>
  <c r="L159" i="6"/>
  <c r="M159" i="6" s="1"/>
  <c r="O159" i="6" s="1"/>
  <c r="L158" i="6"/>
  <c r="M158" i="6" s="1"/>
  <c r="O158" i="6" s="1"/>
  <c r="M165" i="6"/>
  <c r="O165" i="6" s="1"/>
  <c r="M164" i="6"/>
  <c r="O164" i="6" s="1"/>
  <c r="M163" i="6"/>
  <c r="O163" i="6" s="1"/>
  <c r="M162" i="6"/>
  <c r="O162" i="6" s="1"/>
  <c r="M168" i="6"/>
  <c r="O168" i="6" s="1"/>
  <c r="M167" i="6"/>
  <c r="O167" i="6" s="1"/>
  <c r="M166" i="6"/>
  <c r="O166" i="6" s="1"/>
  <c r="M157" i="6"/>
  <c r="O157" i="6" s="1"/>
  <c r="M156" i="6"/>
  <c r="O156" i="6" s="1"/>
  <c r="M154" i="6"/>
  <c r="O154" i="6" s="1"/>
  <c r="M153" i="6"/>
  <c r="O153" i="6" s="1"/>
  <c r="M152" i="6"/>
  <c r="O152" i="6" s="1"/>
  <c r="M151" i="6"/>
  <c r="O151" i="6" s="1"/>
  <c r="M150" i="6"/>
  <c r="O150" i="6" s="1"/>
  <c r="M149" i="6"/>
  <c r="O149" i="6" s="1"/>
  <c r="M148" i="6"/>
  <c r="O148" i="6" s="1"/>
  <c r="L144" i="6"/>
  <c r="M144" i="6" s="1"/>
  <c r="O144" i="6" s="1"/>
  <c r="L147" i="6"/>
  <c r="M147" i="6" s="1"/>
  <c r="O147" i="6" s="1"/>
  <c r="L146" i="6"/>
  <c r="M146" i="6" s="1"/>
  <c r="O146" i="6" s="1"/>
  <c r="L145" i="6"/>
  <c r="M145" i="6" s="1"/>
  <c r="O145" i="6" s="1"/>
  <c r="M143" i="6"/>
  <c r="O143" i="6" s="1"/>
  <c r="M142" i="6"/>
  <c r="O142" i="6" s="1"/>
  <c r="G184" i="6" l="1"/>
  <c r="H184" i="6" s="1"/>
  <c r="I184" i="6" s="1"/>
  <c r="G229" i="6"/>
  <c r="H229" i="6" s="1"/>
  <c r="I229" i="6" s="1"/>
  <c r="G143" i="6"/>
  <c r="H143" i="6" s="1"/>
  <c r="I143" i="6" s="1"/>
  <c r="G156" i="6"/>
  <c r="H156" i="6" s="1"/>
  <c r="I156" i="6" s="1"/>
  <c r="G157" i="6"/>
  <c r="H157" i="6" s="1"/>
  <c r="I157" i="6" s="1"/>
  <c r="G174" i="6"/>
  <c r="H174" i="6" s="1"/>
  <c r="I174" i="6" s="1"/>
  <c r="G183" i="6"/>
  <c r="H183" i="6" s="1"/>
  <c r="I183" i="6" s="1"/>
  <c r="G175" i="6"/>
  <c r="H175" i="6" s="1"/>
  <c r="I175" i="6" s="1"/>
  <c r="G238" i="6"/>
  <c r="H238" i="6" s="1"/>
  <c r="I238" i="6" s="1"/>
  <c r="G142" i="6"/>
  <c r="H142" i="6" s="1"/>
  <c r="I142" i="6" s="1"/>
  <c r="G239" i="6"/>
  <c r="H239" i="6" s="1"/>
  <c r="I239" i="6" s="1"/>
  <c r="G234" i="6"/>
  <c r="H234" i="6" s="1"/>
  <c r="I234" i="6" s="1"/>
  <c r="G230" i="6"/>
  <c r="H230" i="6" s="1"/>
  <c r="I230" i="6" s="1"/>
  <c r="G221" i="6"/>
  <c r="H221" i="6" s="1"/>
  <c r="I221" i="6" s="1"/>
  <c r="G225" i="6"/>
  <c r="H225" i="6" s="1"/>
  <c r="I225" i="6" s="1"/>
  <c r="G217" i="6"/>
  <c r="H217" i="6" s="1"/>
  <c r="I217" i="6" s="1"/>
  <c r="G213" i="6"/>
  <c r="H213" i="6" s="1"/>
  <c r="I213" i="6" s="1"/>
  <c r="G209" i="6"/>
  <c r="H209" i="6" s="1"/>
  <c r="I209" i="6" s="1"/>
  <c r="G205" i="6"/>
  <c r="H205" i="6" s="1"/>
  <c r="I205" i="6" s="1"/>
  <c r="G201" i="6"/>
  <c r="H201" i="6" s="1"/>
  <c r="I201" i="6" s="1"/>
  <c r="G193" i="6"/>
  <c r="H193" i="6" s="1"/>
  <c r="I193" i="6" s="1"/>
  <c r="G197" i="6"/>
  <c r="H197" i="6" s="1"/>
  <c r="I197" i="6" s="1"/>
  <c r="G189" i="6"/>
  <c r="H189" i="6" s="1"/>
  <c r="I189" i="6" s="1"/>
  <c r="G179" i="6"/>
  <c r="H179" i="6" s="1"/>
  <c r="I179" i="6" s="1"/>
  <c r="G185" i="6"/>
  <c r="H185" i="6" s="1"/>
  <c r="I185" i="6" s="1"/>
  <c r="G176" i="6"/>
  <c r="H176" i="6" s="1"/>
  <c r="I176" i="6" s="1"/>
  <c r="G170" i="6"/>
  <c r="H170" i="6" s="1"/>
  <c r="I170" i="6" s="1"/>
  <c r="G162" i="6"/>
  <c r="H162" i="6" s="1"/>
  <c r="I162" i="6" s="1"/>
  <c r="G158" i="6"/>
  <c r="H158" i="6" s="1"/>
  <c r="I158" i="6" s="1"/>
  <c r="G166" i="6"/>
  <c r="H166" i="6" s="1"/>
  <c r="I166" i="6" s="1"/>
  <c r="G152" i="6"/>
  <c r="H152" i="6" s="1"/>
  <c r="I152" i="6" s="1"/>
  <c r="G148" i="6"/>
  <c r="H148" i="6" s="1"/>
  <c r="I148" i="6" s="1"/>
  <c r="G144" i="6"/>
  <c r="H144" i="6" s="1"/>
  <c r="I144" i="6" s="1"/>
  <c r="L138" i="6"/>
  <c r="M138" i="6" s="1"/>
  <c r="O138" i="6" s="1"/>
  <c r="L139" i="6"/>
  <c r="M139" i="6" s="1"/>
  <c r="O139" i="6" s="1"/>
  <c r="M140" i="6"/>
  <c r="O140" i="6" s="1"/>
  <c r="L137" i="6"/>
  <c r="M137" i="6" s="1"/>
  <c r="O137" i="6" s="1"/>
  <c r="L136" i="6"/>
  <c r="M136" i="6" s="1"/>
  <c r="O136" i="6" s="1"/>
  <c r="L135" i="6"/>
  <c r="M135" i="6" s="1"/>
  <c r="O135" i="6" s="1"/>
  <c r="L134" i="6"/>
  <c r="M134" i="6" s="1"/>
  <c r="O134" i="6" s="1"/>
  <c r="M133" i="6"/>
  <c r="O133" i="6" s="1"/>
  <c r="M132" i="6"/>
  <c r="O132" i="6" s="1"/>
  <c r="M130" i="6"/>
  <c r="O130" i="6" s="1"/>
  <c r="M129" i="6"/>
  <c r="O129" i="6" s="1"/>
  <c r="M128" i="6"/>
  <c r="O128" i="6" s="1"/>
  <c r="M127" i="6"/>
  <c r="O127" i="6" s="1"/>
  <c r="L126" i="6"/>
  <c r="M126" i="6" s="1"/>
  <c r="O126" i="6" s="1"/>
  <c r="L125" i="6"/>
  <c r="M125" i="6" s="1"/>
  <c r="O125" i="6" s="1"/>
  <c r="L123" i="6"/>
  <c r="M123" i="6" s="1"/>
  <c r="O123" i="6" s="1"/>
  <c r="L124" i="6"/>
  <c r="M124" i="6" s="1"/>
  <c r="O124" i="6" s="1"/>
  <c r="G127" i="6" l="1"/>
  <c r="H127" i="6" s="1"/>
  <c r="I127" i="6" s="1"/>
  <c r="G132" i="6"/>
  <c r="H132" i="6" s="1"/>
  <c r="I132" i="6" s="1"/>
  <c r="G133" i="6"/>
  <c r="H133" i="6" s="1"/>
  <c r="I133" i="6" s="1"/>
  <c r="G138" i="6"/>
  <c r="H138" i="6" s="1"/>
  <c r="I138" i="6" s="1"/>
  <c r="G134" i="6"/>
  <c r="H134" i="6" s="1"/>
  <c r="I134" i="6" s="1"/>
  <c r="G128" i="6"/>
  <c r="H128" i="6" s="1"/>
  <c r="I128" i="6" s="1"/>
  <c r="G123" i="6"/>
  <c r="H123" i="6" s="1"/>
  <c r="I123" i="6" s="1"/>
  <c r="M122" i="6" l="1"/>
  <c r="O122" i="6" s="1"/>
  <c r="M121" i="6"/>
  <c r="O121" i="6" s="1"/>
  <c r="M111" i="6"/>
  <c r="O111" i="6" s="1"/>
  <c r="G122" i="6" l="1"/>
  <c r="H122" i="6" s="1"/>
  <c r="I122" i="6" s="1"/>
  <c r="G111" i="6"/>
  <c r="H111" i="6" s="1"/>
  <c r="I111" i="6" s="1"/>
  <c r="G121" i="6"/>
  <c r="H121" i="6" s="1"/>
  <c r="I121" i="6" s="1"/>
  <c r="M118" i="6"/>
  <c r="O118" i="6" s="1"/>
  <c r="M117" i="6"/>
  <c r="O117" i="6" s="1"/>
  <c r="M116" i="6"/>
  <c r="O116" i="6" s="1"/>
  <c r="M115" i="6"/>
  <c r="O115" i="6" s="1"/>
  <c r="M114" i="6"/>
  <c r="O114" i="6" s="1"/>
  <c r="M113" i="6"/>
  <c r="O113" i="6" s="1"/>
  <c r="L112" i="6"/>
  <c r="M112" i="6" s="1"/>
  <c r="O112" i="6" s="1"/>
  <c r="M110" i="6"/>
  <c r="O110" i="6" s="1"/>
  <c r="M109" i="6"/>
  <c r="O109" i="6" s="1"/>
  <c r="M108" i="6"/>
  <c r="O108" i="6" s="1"/>
  <c r="M107" i="6"/>
  <c r="O107" i="6" s="1"/>
  <c r="M106" i="6"/>
  <c r="O106" i="6" s="1"/>
  <c r="M105" i="6"/>
  <c r="O105" i="6" s="1"/>
  <c r="M103" i="6"/>
  <c r="O103" i="6" s="1"/>
  <c r="M102" i="6"/>
  <c r="O102" i="6" s="1"/>
  <c r="G117" i="6" l="1"/>
  <c r="H117" i="6" s="1"/>
  <c r="I117" i="6" s="1"/>
  <c r="G118" i="6"/>
  <c r="H118" i="6" s="1"/>
  <c r="I118" i="6" s="1"/>
  <c r="G112" i="6"/>
  <c r="H112" i="6" s="1"/>
  <c r="I112" i="6" s="1"/>
  <c r="G113" i="6"/>
  <c r="H113" i="6" s="1"/>
  <c r="I113" i="6" s="1"/>
  <c r="G114" i="6"/>
  <c r="H114" i="6" s="1"/>
  <c r="I114" i="6" s="1"/>
  <c r="G108" i="6"/>
  <c r="H108" i="6" s="1"/>
  <c r="I108" i="6" s="1"/>
  <c r="G105" i="6"/>
  <c r="H105" i="6" s="1"/>
  <c r="I105" i="6" s="1"/>
  <c r="G102" i="6"/>
  <c r="H102" i="6" s="1"/>
  <c r="I102" i="6" l="1"/>
  <c r="I433" i="6" s="1"/>
</calcChain>
</file>

<file path=xl/sharedStrings.xml><?xml version="1.0" encoding="utf-8"?>
<sst xmlns="http://schemas.openxmlformats.org/spreadsheetml/2006/main" count="1151" uniqueCount="314">
  <si>
    <t>Наименование работ</t>
  </si>
  <si>
    <t>Объём</t>
  </si>
  <si>
    <t>№</t>
  </si>
  <si>
    <t>Ед. изм.</t>
  </si>
  <si>
    <t>Цена ед./мат</t>
  </si>
  <si>
    <t>Расход
на ед.</t>
  </si>
  <si>
    <t>Расход
всего</t>
  </si>
  <si>
    <t>Цена ед./раб</t>
  </si>
  <si>
    <t>Цена общ./мат
руб.</t>
  </si>
  <si>
    <t>Цена ед.
дог., руб.
(с НДС)</t>
  </si>
  <si>
    <t>Цена дог.
руб.
(с НДС)</t>
  </si>
  <si>
    <t>Наименование материалов, механизмов</t>
  </si>
  <si>
    <t>1. Стены</t>
  </si>
  <si>
    <t>м2</t>
  </si>
  <si>
    <t>Шуруп TN 25</t>
  </si>
  <si>
    <t>шт.</t>
  </si>
  <si>
    <t>Шуруп TN 35</t>
  </si>
  <si>
    <t>Шпаклевка КНАУФ-Фуген (Фугенфюллер)</t>
  </si>
  <si>
    <t>кг</t>
  </si>
  <si>
    <t>Лента армирующая</t>
  </si>
  <si>
    <t>Дюбель К 6/35</t>
  </si>
  <si>
    <t>Лента уплотнительная</t>
  </si>
  <si>
    <t>Грунтовка КНАУФ-Тифенгрунд</t>
  </si>
  <si>
    <t>л</t>
  </si>
  <si>
    <t>КНАУФ-профиль ПН 75/40</t>
  </si>
  <si>
    <t>КНАУФ-профиль ПС 75/50</t>
  </si>
  <si>
    <t>Устройство перегородок из гипсокартонных листов (ГКЛ) по системе «КНАУФ» с одинарным металлическим каркасом и двухслойной обшивкой с обеих сторон  с изоляцией</t>
  </si>
  <si>
    <t>КНАУФ-лист ГКЛ 12,5 мм</t>
  </si>
  <si>
    <t>Утеплитель Изовер</t>
  </si>
  <si>
    <t>м3</t>
  </si>
  <si>
    <t>КНАУФ-лист ГКЛВ 12,5 мм</t>
  </si>
  <si>
    <t>КНАУФ-профиль ПП 60/27</t>
  </si>
  <si>
    <t>КНАУФ-профиль ПН 28/27</t>
  </si>
  <si>
    <t>Подвес прямой 60/27</t>
  </si>
  <si>
    <t>Шуруп LN 9</t>
  </si>
  <si>
    <t>Выравнивае стен из ГКЛ гипсовыми смесями толш. до 2 мм</t>
  </si>
  <si>
    <t>Ротбанд</t>
  </si>
  <si>
    <t>Грунтовка стен</t>
  </si>
  <si>
    <t>Окраска водоэмульсионной краской за 2 раза</t>
  </si>
  <si>
    <t>Краска SINTEPOL- 10 колер.</t>
  </si>
  <si>
    <t>Окраска краской SINTEPOL- 10 за 2 раза</t>
  </si>
  <si>
    <t>Обои флизелиновые под покраску</t>
  </si>
  <si>
    <t>КЕЛИД Клей обойный СПЕЦ-ФЛИЗЕЛИН</t>
  </si>
  <si>
    <t>Оклейка стен флизелиновыми обоями под покраску</t>
  </si>
  <si>
    <t>Краска текстурная SINTEPOL ШАГРЕНЬ</t>
  </si>
  <si>
    <t>Окраска за 2 раза под "шагрень"</t>
  </si>
  <si>
    <t>Облицовка стен плиткой с затиркой швов</t>
  </si>
  <si>
    <t>Плитка Ладога 200*300</t>
  </si>
  <si>
    <t>ЮНИС Клей плиточный Плюс</t>
  </si>
  <si>
    <t>ЦЕРЕЗИТ CE33 белый</t>
  </si>
  <si>
    <t>Монтаж отбойной доски</t>
  </si>
  <si>
    <t>Крепеж</t>
  </si>
  <si>
    <t>Доска отбойная из ЛДСП 150 мм</t>
  </si>
  <si>
    <t>2. Потолки</t>
  </si>
  <si>
    <t>саморез 4,5*45</t>
  </si>
  <si>
    <t>дюбель для крепления подвесного  потолка "Армстронг" 8х40-50</t>
  </si>
  <si>
    <t>Устройство подвесной системы из плит типа "Армстронг"</t>
  </si>
  <si>
    <t>Устройство подвесной системы реечной Албес</t>
  </si>
  <si>
    <t>дюбель для крепления подвесного  потолка  8х40-50</t>
  </si>
  <si>
    <t>Грунтовка потолка</t>
  </si>
  <si>
    <t>Выравнивание  потолков гипсовой штукатуркой   "ротбанд"  до 5 мм</t>
  </si>
  <si>
    <t>Шпаклевка поверхностей потолков с сеткой строби шпаклевкой Кнауф Фуген т.2 мм под окраску</t>
  </si>
  <si>
    <t>КНАУФ Шпаклевка Фуген</t>
  </si>
  <si>
    <t>СТРОБИ Сетка малярная 2х2мм</t>
  </si>
  <si>
    <t>ТЕКС Краска в/д для потолка класс ПРОФИ супербелая</t>
  </si>
  <si>
    <t>3. Полы</t>
  </si>
  <si>
    <t>а. Тип пола 1</t>
  </si>
  <si>
    <t>Грунтовка стен Бетонконтакт</t>
  </si>
  <si>
    <t xml:space="preserve">ПУФАС Грунтовка Decoself A50 пропиточная универсальная </t>
  </si>
  <si>
    <t>ПУФАС Грунтовка для повышения адгезии Бетоконтакт для внутренних работ</t>
  </si>
  <si>
    <t>Выравнивае стен из кирпича/камня гипсовыми смесями толш. до 20 мм по сетке</t>
  </si>
  <si>
    <t>Сетка ЦПВС 40х0,5х0,5мм оцинкованная (ячейки 20х20мм)</t>
  </si>
  <si>
    <t>дюбель-гвоздь 6*40</t>
  </si>
  <si>
    <t>Грунтовка пола</t>
  </si>
  <si>
    <t>ГИДРОТЭКС В Водоостанавливающая, проникающая гидроизоляция</t>
  </si>
  <si>
    <t>Нанесение гидроизоляции ГИДРОТЭКС В</t>
  </si>
  <si>
    <t>Устройство цементно-песчаной стяжки  из жесткого р-ра М150 т.50мм</t>
  </si>
  <si>
    <t>цемент М-500 ДО</t>
  </si>
  <si>
    <t>т</t>
  </si>
  <si>
    <t>песок карьерный фр.2-2,5 мм</t>
  </si>
  <si>
    <t>фибрин</t>
  </si>
  <si>
    <t>диз. топливо</t>
  </si>
  <si>
    <t>ПУФАС Грунтовка для стяжки мороз. (10л=10кг) (ГС)</t>
  </si>
  <si>
    <t>Грунтовка пола под линолеум (по стяжке)</t>
  </si>
  <si>
    <t>Устройство покрытий из линолеума</t>
  </si>
  <si>
    <t>ПУФАС 525 Клей для коммерческого линолеума и ПВХ покрытий Bodenkleber</t>
  </si>
  <si>
    <t xml:space="preserve">шнур сварочный стыковочный  </t>
  </si>
  <si>
    <t>б. Тип пола 2</t>
  </si>
  <si>
    <t>Устройство полимерного пола Levl Coat 501</t>
  </si>
  <si>
    <t>Грунт LEVL COAT 101</t>
  </si>
  <si>
    <t>Состав LEVL COAT 501</t>
  </si>
  <si>
    <t>песок кварцевый прокаленный</t>
  </si>
  <si>
    <t>в. Тип пола 3</t>
  </si>
  <si>
    <t>Устройство цементно-песчаной стяжки  из жесткого р-ра М150 т.30мм</t>
  </si>
  <si>
    <t>Техноэласт ХПП</t>
  </si>
  <si>
    <t>Устройство  гидроизоляции в 2 слоя Техноэластом ХПП с заведением на стены</t>
  </si>
  <si>
    <t>Праймер битумный</t>
  </si>
  <si>
    <t>газ-пропан-(заправка)</t>
  </si>
  <si>
    <t>бал.</t>
  </si>
  <si>
    <t>бензин-растворитель</t>
  </si>
  <si>
    <t>Облицовка пола плиткой с затиркой швов</t>
  </si>
  <si>
    <t>Облицовка пола плиткой (слой клея 10 мм) с затиркой швов</t>
  </si>
  <si>
    <t>г. Тип пола 4</t>
  </si>
  <si>
    <t>д. Тип пола 5</t>
  </si>
  <si>
    <t>е. Тип пола 6</t>
  </si>
  <si>
    <t>Грунтовка пола под Ветонит</t>
  </si>
  <si>
    <t>Заливка полов сухими смесями  "ветонит"  толщиной 2 мм</t>
  </si>
  <si>
    <t>грунтовка Ветонит МД-16</t>
  </si>
  <si>
    <t>ветонит 3000</t>
  </si>
  <si>
    <t>Ламинат 33 класс</t>
  </si>
  <si>
    <t>Подложка 2мм</t>
  </si>
  <si>
    <t>Устройство покрытия из ламината 33 класс</t>
  </si>
  <si>
    <t>ж. Тип пола 7</t>
  </si>
  <si>
    <t>з. Тип пола 8</t>
  </si>
  <si>
    <t>и. Тип пола 9</t>
  </si>
  <si>
    <t>к. Тип пола 10</t>
  </si>
  <si>
    <t>л. Тип пола 11</t>
  </si>
  <si>
    <t>Технофлор Проф</t>
  </si>
  <si>
    <t>Укладк утеплителя толщ. 50 мм</t>
  </si>
  <si>
    <t>м. Тип пола 12</t>
  </si>
  <si>
    <t>Укладк утеплителя толщ. 60 мм</t>
  </si>
  <si>
    <t>ТЕХНОАКУСТИК</t>
  </si>
  <si>
    <t>Укладка ДВП</t>
  </si>
  <si>
    <t>ДВП 2745х1700х3,2мм</t>
  </si>
  <si>
    <t>Лаги 100*40 деревянные</t>
  </si>
  <si>
    <t>Доски шпунтованные 30 мм</t>
  </si>
  <si>
    <t>Устройство дощатого пола</t>
  </si>
  <si>
    <t>н. Тип пола 13</t>
  </si>
  <si>
    <t>Грунтовка пола грунтом белого цвета</t>
  </si>
  <si>
    <t>ПУФАС Грунтовочная краска белая Grundierweiss мороз.</t>
  </si>
  <si>
    <t>о. Плинтусы</t>
  </si>
  <si>
    <t>Устройство напольного плинтуса из плитки</t>
  </si>
  <si>
    <t>Устройство плинтуса ПВХ</t>
  </si>
  <si>
    <t>плинтусы из пластика с кабель-каналом ПВХ</t>
  </si>
  <si>
    <t>дюбель для крепления плинтуса из пластика</t>
  </si>
  <si>
    <t>а. Двери деревянные</t>
  </si>
  <si>
    <t>б. Двери металлические и противопожарные</t>
  </si>
  <si>
    <t>заглушки</t>
  </si>
  <si>
    <t>к-т</t>
  </si>
  <si>
    <t>макрофлекс  проф 0,75л</t>
  </si>
  <si>
    <t>дюбель-гвоздь 8х40</t>
  </si>
  <si>
    <t>саморез 120</t>
  </si>
  <si>
    <t>брусок деревянный 50х50</t>
  </si>
  <si>
    <t>фиксаторы дверные</t>
  </si>
  <si>
    <t>Дверь деревянная ДГ 24-10</t>
  </si>
  <si>
    <t>Дверь деревянная ДГ 24-12</t>
  </si>
  <si>
    <t>Дверь деревянная ДГ 24-15</t>
  </si>
  <si>
    <t>Дверь деревянная ДГ 21-9</t>
  </si>
  <si>
    <t>Дверь деревянная ДГ 21-8</t>
  </si>
  <si>
    <t>Крепеж, расходники</t>
  </si>
  <si>
    <t>Дверь металлическая 2370*970</t>
  </si>
  <si>
    <t>Дверь металлическая 2370*1170</t>
  </si>
  <si>
    <t>Дверь металлическая 2200*1350</t>
  </si>
  <si>
    <t>Дверь металлическая 2100*1200</t>
  </si>
  <si>
    <t>Дверь металлическая противопожарная EI-30 2100*900</t>
  </si>
  <si>
    <t>Дверь металлическая противопожарная c остеклением EI-60 2100*1510</t>
  </si>
  <si>
    <t>Дверь металлическая 2370*1470</t>
  </si>
  <si>
    <t>4. Двери, окна</t>
  </si>
  <si>
    <t>в. Двери и окна из ПВХ</t>
  </si>
  <si>
    <t>Дверь ПВХ 2370*1270</t>
  </si>
  <si>
    <t>Дверь ПВХ 2370*1170</t>
  </si>
  <si>
    <t>Окно ПВХ 2000*1500</t>
  </si>
  <si>
    <t>5. Сантехнические перегородки</t>
  </si>
  <si>
    <t>Изготовление и монтаж сантехнических перегородок</t>
  </si>
  <si>
    <t>6. Перила (поручни) из нержавеющей стали</t>
  </si>
  <si>
    <t>Устройство перил из нержавеющей стали</t>
  </si>
  <si>
    <t>Устройство поручня из нержавеющей стали</t>
  </si>
  <si>
    <t>7. Кровля</t>
  </si>
  <si>
    <t>Устройство пароизоляции кровельной</t>
  </si>
  <si>
    <t>Пароизоляция ИЗОСПАН В</t>
  </si>
  <si>
    <t>Монтаж утеплителя с разуклонкой</t>
  </si>
  <si>
    <t>Теплоизоляция ТехноНИКОЛЬ ТехноРуф В 60</t>
  </si>
  <si>
    <t>Теплоизоляция ТехноНИКОЛЬ ТехноРуф Н 30</t>
  </si>
  <si>
    <t>Дюбели для крепления утеплителя</t>
  </si>
  <si>
    <t>шт</t>
  </si>
  <si>
    <t>-</t>
  </si>
  <si>
    <t>Устройство цементно-песчаной стяжки  из жесткого р-ра М150 т.50мм армированной</t>
  </si>
  <si>
    <t>Сетка металлическая 100*100*3</t>
  </si>
  <si>
    <t xml:space="preserve">Огрунтовка оснований готовой битумной эмульсией </t>
  </si>
  <si>
    <t>праймер битумный Технониколь № 01</t>
  </si>
  <si>
    <t>Устройство наплавляемых рулонных кровель в 2 слоя: Техноэласт ЭПП, ЭКП</t>
  </si>
  <si>
    <t>ТЕХНОНИКОЛЬ Техноэласт ЭПП</t>
  </si>
  <si>
    <t>ТЕХНОНИКОЛЬ Техноэласт ЭКП</t>
  </si>
  <si>
    <t>пм</t>
  </si>
  <si>
    <t>герметик Макрофлекс битумный 300 мл</t>
  </si>
  <si>
    <t>рейка прижимная</t>
  </si>
  <si>
    <t>ЦПС-М150 кладочная 50 кг.</t>
  </si>
  <si>
    <t>Устройство примыканий на высоту 400 мм: устройство бортика из ЦПС, огрунтовка битумной эмульсией, оклейка Техноэласт ЭПП, ЭКП</t>
  </si>
  <si>
    <t>Покрытие парапета лист стальной оцинков. 0,55 мм</t>
  </si>
  <si>
    <t>Оцинкованная сталь 0,55 мм.</t>
  </si>
  <si>
    <t>Крепеж (костыль, крепеж, и т.п.)</t>
  </si>
  <si>
    <t>Установка воронок водостока 110 мм</t>
  </si>
  <si>
    <t>Воронка водостока</t>
  </si>
  <si>
    <t>8. Фасад</t>
  </si>
  <si>
    <t>Устройство перегородок из гипсокартонных листов (ГКЛ, ГКЛВ) по системе «КНАУФ» с одинарным металлическим каркасом и двухслойной обшивкой с обеих сторон  с изоляцией</t>
  </si>
  <si>
    <t>ТЕКС Краска в/д интерьерная класс ПРОФИ колер.</t>
  </si>
  <si>
    <t>Монтаж подоконников из ПВХ</t>
  </si>
  <si>
    <t>панели потолочные "Армстронг"  с копмлектующими</t>
  </si>
  <si>
    <t>панели с копмлектующими реечный Албес</t>
  </si>
  <si>
    <t>Дверь деревянная шпонированная в копмлекте с коробкой, доборами, фурнитурой</t>
  </si>
  <si>
    <t>Дверь металлическая окрашенная в копмлекте с коробкой, фурнитурой</t>
  </si>
  <si>
    <t>Дверь металлическая окрашенная в копмлекте с коробкой, фурнитурой, доводчиком</t>
  </si>
  <si>
    <t>Дверь ПВХ в копмлекте с коробкой, фурнитурой, доводчиком</t>
  </si>
  <si>
    <t>Дверь ПВХ в копмлекте с коробкой, фурнитурой</t>
  </si>
  <si>
    <t>Окно ПВХ в копмлекте</t>
  </si>
  <si>
    <t>Сантехнические перегородки NAYADA в копмлекте</t>
  </si>
  <si>
    <t>Перила из нержавеющей стали в копмлекте</t>
  </si>
  <si>
    <t>Поручни из нержавеющей стали в копмлекте</t>
  </si>
  <si>
    <t>доска подоконная шириной 700мм</t>
  </si>
  <si>
    <t>макрофлекс 750мл</t>
  </si>
  <si>
    <t>бал</t>
  </si>
  <si>
    <t xml:space="preserve">силикон </t>
  </si>
  <si>
    <t>Грунтовка откосов</t>
  </si>
  <si>
    <t>Выравнивае откосов из ГКЛ гипсовыми смесями толш. до 2 мм</t>
  </si>
  <si>
    <t>Окраска откосов краской SINTEPOL- 10 за 2 раза</t>
  </si>
  <si>
    <t>Выравнивае парапета из кирпича ЦПС толш. до 20 мм по сетке</t>
  </si>
  <si>
    <t>Демонтаж кровельного пирога (средняя толщина 300 мм)</t>
  </si>
  <si>
    <t>пухто</t>
  </si>
  <si>
    <t>Вывоз мусора</t>
  </si>
  <si>
    <t>Облицовка стен по системе «КНАУФ» по одинарному металлическому каркасу из потолочного профиля гипсокартонными листами  (ГКЛ) в 2 слоя с изоляцией</t>
  </si>
  <si>
    <t>Устройство откосов по системе «КНАУФ» по одинарному металлическому каркасу из потолочного профиля гипсокартонными листами  (ГКЛ) в 2 слоя с изоляцией</t>
  </si>
  <si>
    <t>ТАРКЕТТ Линолеум Акцент Минерал</t>
  </si>
  <si>
    <t>Плитка керамогранит Техногресс 300*300</t>
  </si>
  <si>
    <t>Аренда, монтаж, демонтаж лесов</t>
  </si>
  <si>
    <t>Демонтаж финишного покрытия существующего фасада</t>
  </si>
  <si>
    <t>Зачистка поверхности</t>
  </si>
  <si>
    <t>Грунтовка Ceresit CT 17</t>
  </si>
  <si>
    <t>Устройство базового штукатурно-клеевого слоя</t>
  </si>
  <si>
    <t>Штукатурно-клеевая смесь Ceresit CT 190</t>
  </si>
  <si>
    <t>Профили примыкания, угловые</t>
  </si>
  <si>
    <t>Тарельчатые дюбели</t>
  </si>
  <si>
    <t>Парок ФАС 3 1200х600х50</t>
  </si>
  <si>
    <t>Монтаж теплоизоляции толщ. 50 мм</t>
  </si>
  <si>
    <t>Устройство армировочного штукатурного слоя</t>
  </si>
  <si>
    <t>Сетка фасадная</t>
  </si>
  <si>
    <t>Грунтовка поверхности</t>
  </si>
  <si>
    <t>Грунтовка Ceresit CT 16</t>
  </si>
  <si>
    <t>Нанесение декоративной среднефактурной колерованной фасадной штукатурки</t>
  </si>
  <si>
    <t>Декоративное силиконовое покрытие «Среднефактурное» ("Одиссей")</t>
  </si>
  <si>
    <t>а. Основной фасад</t>
  </si>
  <si>
    <t>б. Откосы (ширина 300 мм)</t>
  </si>
  <si>
    <t>Декоративное силиконовое покрытие колерованное «Среднефактурное» ("Одиссей")</t>
  </si>
  <si>
    <t>в. Отмостка</t>
  </si>
  <si>
    <t>Ручная разработка грунта</t>
  </si>
  <si>
    <t>Укладка щебня фракции 20-40 мм</t>
  </si>
  <si>
    <t>Щебень гранитный фракции 20-40</t>
  </si>
  <si>
    <t>Бетонирование отмостки</t>
  </si>
  <si>
    <t>Бетон В25</t>
  </si>
  <si>
    <t>Сетка 100*100*3</t>
  </si>
  <si>
    <t>9. Демонтажные работы</t>
  </si>
  <si>
    <t>Компрессор</t>
  </si>
  <si>
    <t>ч</t>
  </si>
  <si>
    <t>Демонтаж кирпичной кладки перегородок 120 мм</t>
  </si>
  <si>
    <t>Разборка кирпичной кладки внутренних стен и приямков</t>
  </si>
  <si>
    <t>Контейнер г/п 10 тн</t>
  </si>
  <si>
    <t>Очистка стен внутренних</t>
  </si>
  <si>
    <t>Демонтаж плитки настенной</t>
  </si>
  <si>
    <t>Снятие обоев</t>
  </si>
  <si>
    <t>Очистка потолка</t>
  </si>
  <si>
    <t>Демонтаж перемычек</t>
  </si>
  <si>
    <t>Очистка пола</t>
  </si>
  <si>
    <t>Демонтаж деревянных полов</t>
  </si>
  <si>
    <t>Демонтаж мозаичного пола</t>
  </si>
  <si>
    <t>Очистка окрашенного пола</t>
  </si>
  <si>
    <t>Демонтаж венткоробов из оцинкованной стали толщ. 0,55 мм</t>
  </si>
  <si>
    <t>Демонтаж бетона</t>
  </si>
  <si>
    <t>Демонтаж ж/б плит перекрытия</t>
  </si>
  <si>
    <t>Демонтаж стяжек</t>
  </si>
  <si>
    <t>Демонтаж плитки половой</t>
  </si>
  <si>
    <t>Переноска, погрузка мусора</t>
  </si>
  <si>
    <t>10. Общестроительные работы</t>
  </si>
  <si>
    <t>Кирпичная кладка стен и перегородок</t>
  </si>
  <si>
    <t>Раствор кладочный</t>
  </si>
  <si>
    <t>Кирпич</t>
  </si>
  <si>
    <t>cетка кладочная 50*50*4</t>
  </si>
  <si>
    <t>Блоки пенобетонные D400</t>
  </si>
  <si>
    <t>Клей ЮНИС УНИБЛОК</t>
  </si>
  <si>
    <t>Устройство пеноблочных перегородок</t>
  </si>
  <si>
    <t>а. Кладка</t>
  </si>
  <si>
    <t>б. Перемычки</t>
  </si>
  <si>
    <t>Изготовление и монтаж перемычек Пр-1</t>
  </si>
  <si>
    <t>Арматура Ф12 А3</t>
  </si>
  <si>
    <t>Арматура Ф8 А3</t>
  </si>
  <si>
    <t>Бетон БСМ В15</t>
  </si>
  <si>
    <t>Изготовление и монтаж перемычек Пр-2</t>
  </si>
  <si>
    <t>Изготовление и монтаж перемычек Пр-3</t>
  </si>
  <si>
    <t>Изготовление и монтаж МК Проем П-1</t>
  </si>
  <si>
    <t>Изготовление и монтаж МК Проем П-2</t>
  </si>
  <si>
    <t>Арматура Ф20 А1</t>
  </si>
  <si>
    <t>Гайка М20</t>
  </si>
  <si>
    <t>Швеллер № 16</t>
  </si>
  <si>
    <t>Изготовление и монтаж МК Проем П-1*</t>
  </si>
  <si>
    <t>Изготовление и монтаж МК Проем П-2*</t>
  </si>
  <si>
    <t>Бетон БСТ В25</t>
  </si>
  <si>
    <t>Арматура Ф10 А3</t>
  </si>
  <si>
    <t>в. Монолитные участки</t>
  </si>
  <si>
    <t>Устройство монолитных участков</t>
  </si>
  <si>
    <t>Прочие</t>
  </si>
  <si>
    <t>г. Стремянка</t>
  </si>
  <si>
    <t>Стремянка Сг-1</t>
  </si>
  <si>
    <t>Металлический профиль</t>
  </si>
  <si>
    <t>д. Общестроительные работы по устройству чернового пола цокольного этажа</t>
  </si>
  <si>
    <t>Засыпка керамзита</t>
  </si>
  <si>
    <t>Керамзит фр. 20-40</t>
  </si>
  <si>
    <t>Бетон В 7,5</t>
  </si>
  <si>
    <t>Укладка бетона В 7,5</t>
  </si>
  <si>
    <t>е. Засыпка приямков (л. 6)</t>
  </si>
  <si>
    <t>Песок</t>
  </si>
  <si>
    <t>Засыпка приямков с послойным тромбованием</t>
  </si>
  <si>
    <t>ж. Усиление колонн, стены</t>
  </si>
  <si>
    <t>Металлические конструкции</t>
  </si>
  <si>
    <t>Устройство усиления колонн</t>
  </si>
  <si>
    <t>Устройство усиления стены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</si>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</sst>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"/>
  </numFmts>
  <fonts count="5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4" fontId="0" fillId="0" borderId="0" xfId="0" applyNumberForma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2" xfId="0" applyFont="1" applyBorder="1" applyAlignment="1">
      <alignment horizontal="left" vertical="top"/>
    </xf>
    <xf numFmtId="49" fontId="1" fillId="0" borderId="3" xfId="0" applyNumberFormat="1" applyFont="1" applyBorder="1" applyAlignment="1">
      <alignment vertical="top"/>
    </xf>
    <xf numFmtId="0" fontId="0" fillId="0" borderId="3" xfId="0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" fontId="0" fillId="0" borderId="4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4" fontId="0" fillId="0" borderId="1" xfId="0" applyNumberFormat="1" applyFill="1" applyBorder="1" applyAlignment="1">
      <alignment vertical="top" wrapText="1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vertical="top"/>
    </xf>
    <xf numFmtId="0" fontId="0" fillId="0" borderId="3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3" fontId="0" fillId="0" borderId="0" xfId="0" applyNumberFormat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3" fontId="0" fillId="0" borderId="3" xfId="0" applyNumberFormat="1" applyBorder="1" applyAlignment="1">
      <alignment vertical="top" wrapText="1"/>
    </xf>
    <xf numFmtId="3" fontId="0" fillId="0" borderId="3" xfId="0" applyNumberForma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P1258"/>
  <sheetViews>
    <sheetView tabSelected="1" zoomScale="90" zoomScaleNormal="90" zoomScaleSheetLayoutView="100" workbookViewId="0"/>
  </sheetViews>
  <sheetFormatPr defaultColWidth="8.88671875" defaultRowHeight="13.2" x14ac:dyDescent="0.25"/>
  <cols>
    <col min="1" max="1" width="2.33203125" style="1" customWidth="1"/>
    <col min="2" max="2" width="4" style="1" bestFit="1" customWidth="1"/>
    <col min="3" max="3" width="34.109375" style="1" customWidth="1"/>
    <col min="4" max="4" width="7.77734375" style="1" customWidth="1"/>
    <col min="5" max="5" width="11.21875" style="1" bestFit="1" customWidth="1"/>
    <col min="6" max="8" width="9.6640625" style="33" customWidth="1"/>
    <col min="9" max="9" width="11.21875" style="33" bestFit="1" customWidth="1"/>
    <col min="10" max="10" width="36.6640625" style="1" customWidth="1"/>
    <col min="11" max="11" width="4.6640625" style="1" customWidth="1"/>
    <col min="12" max="12" width="7.5546875" style="1" bestFit="1" customWidth="1"/>
    <col min="13" max="13" width="10" style="1" customWidth="1"/>
    <col min="14" max="14" width="10.33203125" style="1" bestFit="1" customWidth="1"/>
    <col min="15" max="15" width="9.6640625" style="1" customWidth="1"/>
    <col min="16" max="16" width="11.5546875" style="1" bestFit="1" customWidth="1"/>
    <col min="17" max="16384" width="8.88671875" style="1"/>
  </cols>
  <sheetData>
    <row r="2" spans="1:16" s="2" customFormat="1" ht="43.95" customHeight="1" x14ac:dyDescent="0.25">
      <c r="B2" s="5" t="s">
        <v>2</v>
      </c>
      <c r="C2" s="5" t="s">
        <v>0</v>
      </c>
      <c r="D2" s="5" t="s">
        <v>3</v>
      </c>
      <c r="E2" s="5" t="s">
        <v>1</v>
      </c>
      <c r="F2" s="34" t="s">
        <v>7</v>
      </c>
      <c r="G2" s="34" t="s">
        <v>4</v>
      </c>
      <c r="H2" s="34" t="s">
        <v>9</v>
      </c>
      <c r="I2" s="34" t="s">
        <v>10</v>
      </c>
      <c r="J2" s="5" t="s">
        <v>11</v>
      </c>
      <c r="K2" s="5" t="s">
        <v>3</v>
      </c>
      <c r="L2" s="5" t="s">
        <v>5</v>
      </c>
      <c r="M2" s="5" t="s">
        <v>6</v>
      </c>
      <c r="N2" s="5" t="s">
        <v>4</v>
      </c>
      <c r="O2" s="5" t="s">
        <v>8</v>
      </c>
    </row>
    <row r="3" spans="1:16" x14ac:dyDescent="0.25">
      <c r="A3" s="7"/>
      <c r="B3" s="8" t="s">
        <v>12</v>
      </c>
      <c r="C3" s="9"/>
      <c r="D3" s="10"/>
      <c r="E3" s="11"/>
      <c r="F3" s="35"/>
      <c r="G3" s="35"/>
      <c r="H3" s="35"/>
      <c r="I3" s="35"/>
      <c r="J3" s="12"/>
      <c r="K3" s="12"/>
      <c r="L3" s="11"/>
      <c r="M3" s="11"/>
      <c r="N3" s="11"/>
      <c r="O3" s="13"/>
    </row>
    <row r="4" spans="1:16" ht="79.2" x14ac:dyDescent="0.25">
      <c r="B4" s="14">
        <v>1</v>
      </c>
      <c r="C4" s="15" t="s">
        <v>26</v>
      </c>
      <c r="D4" s="16" t="s">
        <v>13</v>
      </c>
      <c r="E4" s="21">
        <v>1978.7159999999999</v>
      </c>
      <c r="F4" s="31">
        <v>1000</v>
      </c>
      <c r="G4" s="18">
        <f>ROUND(SUM(O4:O14)/E4,0)</f>
        <v>821</v>
      </c>
      <c r="H4" s="18">
        <f>F4+G4</f>
        <v>1821</v>
      </c>
      <c r="I4" s="18">
        <f>ROUND(E4*H4,0)</f>
        <v>3603242</v>
      </c>
      <c r="J4" s="15" t="s">
        <v>27</v>
      </c>
      <c r="K4" s="15" t="s">
        <v>13</v>
      </c>
      <c r="L4" s="17">
        <v>4.2</v>
      </c>
      <c r="M4" s="17">
        <f>ROUND(E4*L4,6)</f>
        <v>8310.6072000000004</v>
      </c>
      <c r="N4" s="17">
        <v>114.4</v>
      </c>
      <c r="O4" s="18">
        <f>ROUND(M4*N4,0)</f>
        <v>950733</v>
      </c>
      <c r="P4" s="3"/>
    </row>
    <row r="5" spans="1:16" x14ac:dyDescent="0.25">
      <c r="B5" s="14"/>
      <c r="C5" s="15"/>
      <c r="D5" s="14"/>
      <c r="E5" s="21"/>
      <c r="F5" s="31"/>
      <c r="G5" s="18"/>
      <c r="H5" s="18"/>
      <c r="I5" s="18"/>
      <c r="J5" s="15" t="s">
        <v>24</v>
      </c>
      <c r="K5" s="15" t="s">
        <v>183</v>
      </c>
      <c r="L5" s="17">
        <v>0.7</v>
      </c>
      <c r="M5" s="17">
        <f>ROUND(E4*L5,6)</f>
        <v>1385.1012000000001</v>
      </c>
      <c r="N5" s="17">
        <v>59.4</v>
      </c>
      <c r="O5" s="18">
        <f t="shared" ref="O5:O68" si="0">ROUND(M5*N5,0)</f>
        <v>82275</v>
      </c>
      <c r="P5" s="3"/>
    </row>
    <row r="6" spans="1:16" x14ac:dyDescent="0.25">
      <c r="B6" s="14"/>
      <c r="C6" s="15"/>
      <c r="D6" s="14"/>
      <c r="E6" s="21"/>
      <c r="F6" s="31"/>
      <c r="G6" s="18"/>
      <c r="H6" s="18"/>
      <c r="I6" s="18"/>
      <c r="J6" s="15" t="s">
        <v>25</v>
      </c>
      <c r="K6" s="15" t="s">
        <v>183</v>
      </c>
      <c r="L6" s="17">
        <v>2</v>
      </c>
      <c r="M6" s="17">
        <f>ROUND(E4*L6,6)</f>
        <v>3957.4319999999998</v>
      </c>
      <c r="N6" s="17">
        <v>69.3</v>
      </c>
      <c r="O6" s="18">
        <f t="shared" si="0"/>
        <v>274250</v>
      </c>
      <c r="P6" s="3"/>
    </row>
    <row r="7" spans="1:16" x14ac:dyDescent="0.25">
      <c r="B7" s="14"/>
      <c r="C7" s="15"/>
      <c r="D7" s="14"/>
      <c r="E7" s="21"/>
      <c r="F7" s="31"/>
      <c r="G7" s="18"/>
      <c r="H7" s="18"/>
      <c r="I7" s="18"/>
      <c r="J7" s="19" t="s">
        <v>14</v>
      </c>
      <c r="K7" s="15" t="s">
        <v>15</v>
      </c>
      <c r="L7" s="17">
        <v>13</v>
      </c>
      <c r="M7" s="17">
        <f>ROUND(E4*L7,6)</f>
        <v>25723.308000000001</v>
      </c>
      <c r="N7" s="17">
        <v>0.3</v>
      </c>
      <c r="O7" s="18">
        <f t="shared" si="0"/>
        <v>7717</v>
      </c>
      <c r="P7" s="3"/>
    </row>
    <row r="8" spans="1:16" x14ac:dyDescent="0.25">
      <c r="B8" s="14"/>
      <c r="C8" s="15"/>
      <c r="D8" s="14"/>
      <c r="E8" s="21"/>
      <c r="F8" s="31"/>
      <c r="G8" s="18"/>
      <c r="H8" s="18"/>
      <c r="I8" s="18"/>
      <c r="J8" s="19" t="s">
        <v>16</v>
      </c>
      <c r="K8" s="15" t="s">
        <v>15</v>
      </c>
      <c r="L8" s="17">
        <v>29</v>
      </c>
      <c r="M8" s="17">
        <f>ROUND(E4*L8,6)</f>
        <v>57382.764000000003</v>
      </c>
      <c r="N8" s="17">
        <v>0.3</v>
      </c>
      <c r="O8" s="18">
        <f t="shared" si="0"/>
        <v>17215</v>
      </c>
      <c r="P8" s="3"/>
    </row>
    <row r="9" spans="1:16" ht="26.4" x14ac:dyDescent="0.25">
      <c r="B9" s="14"/>
      <c r="C9" s="15"/>
      <c r="D9" s="14"/>
      <c r="E9" s="21"/>
      <c r="F9" s="31"/>
      <c r="G9" s="18"/>
      <c r="H9" s="18"/>
      <c r="I9" s="18"/>
      <c r="J9" s="19" t="s">
        <v>17</v>
      </c>
      <c r="K9" s="15" t="s">
        <v>18</v>
      </c>
      <c r="L9" s="17">
        <v>1</v>
      </c>
      <c r="M9" s="17">
        <f>ROUND(E4*L9,6)</f>
        <v>1978.7159999999999</v>
      </c>
      <c r="N9" s="17">
        <v>19.600000000000001</v>
      </c>
      <c r="O9" s="18">
        <f t="shared" si="0"/>
        <v>38783</v>
      </c>
      <c r="P9" s="3"/>
    </row>
    <row r="10" spans="1:16" x14ac:dyDescent="0.25">
      <c r="B10" s="14"/>
      <c r="C10" s="15"/>
      <c r="D10" s="14"/>
      <c r="E10" s="21"/>
      <c r="F10" s="31"/>
      <c r="G10" s="18"/>
      <c r="H10" s="18"/>
      <c r="I10" s="18"/>
      <c r="J10" s="19" t="s">
        <v>19</v>
      </c>
      <c r="K10" s="15" t="s">
        <v>183</v>
      </c>
      <c r="L10" s="17">
        <v>1.5</v>
      </c>
      <c r="M10" s="17">
        <f>ROUND(E4*L10,6)</f>
        <v>2968.0740000000001</v>
      </c>
      <c r="N10" s="17">
        <v>2.8</v>
      </c>
      <c r="O10" s="18">
        <f t="shared" si="0"/>
        <v>8311</v>
      </c>
      <c r="P10" s="3"/>
    </row>
    <row r="11" spans="1:16" x14ac:dyDescent="0.25">
      <c r="B11" s="14"/>
      <c r="C11" s="15"/>
      <c r="D11" s="14"/>
      <c r="E11" s="21"/>
      <c r="F11" s="31"/>
      <c r="G11" s="18"/>
      <c r="H11" s="18"/>
      <c r="I11" s="18"/>
      <c r="J11" s="19" t="s">
        <v>20</v>
      </c>
      <c r="K11" s="15" t="s">
        <v>15</v>
      </c>
      <c r="L11" s="17">
        <v>1.6</v>
      </c>
      <c r="M11" s="17">
        <f>ROUND(E4*L11,6)</f>
        <v>3165.9456</v>
      </c>
      <c r="N11" s="17">
        <v>1</v>
      </c>
      <c r="O11" s="18">
        <f t="shared" si="0"/>
        <v>3166</v>
      </c>
      <c r="P11" s="3"/>
    </row>
    <row r="12" spans="1:16" x14ac:dyDescent="0.25">
      <c r="B12" s="14"/>
      <c r="C12" s="15"/>
      <c r="D12" s="14"/>
      <c r="E12" s="21"/>
      <c r="F12" s="31"/>
      <c r="G12" s="18"/>
      <c r="H12" s="18"/>
      <c r="I12" s="18"/>
      <c r="J12" s="19" t="s">
        <v>21</v>
      </c>
      <c r="K12" s="15" t="s">
        <v>183</v>
      </c>
      <c r="L12" s="17">
        <v>1.2</v>
      </c>
      <c r="M12" s="17">
        <f>ROUND(E4*L12,6)</f>
        <v>2374.4591999999998</v>
      </c>
      <c r="N12" s="17">
        <v>6.6</v>
      </c>
      <c r="O12" s="18">
        <f t="shared" si="0"/>
        <v>15671</v>
      </c>
      <c r="P12" s="3"/>
    </row>
    <row r="13" spans="1:16" x14ac:dyDescent="0.25">
      <c r="B13" s="14"/>
      <c r="C13" s="15"/>
      <c r="D13" s="14"/>
      <c r="E13" s="21"/>
      <c r="F13" s="31"/>
      <c r="G13" s="18"/>
      <c r="H13" s="18"/>
      <c r="I13" s="18"/>
      <c r="J13" s="15" t="s">
        <v>22</v>
      </c>
      <c r="K13" s="15" t="s">
        <v>23</v>
      </c>
      <c r="L13" s="17">
        <v>0.2</v>
      </c>
      <c r="M13" s="17">
        <f>ROUND(E4*L13,6)</f>
        <v>395.7432</v>
      </c>
      <c r="N13" s="17">
        <v>66</v>
      </c>
      <c r="O13" s="18">
        <f t="shared" si="0"/>
        <v>26119</v>
      </c>
      <c r="P13" s="3"/>
    </row>
    <row r="14" spans="1:16" x14ac:dyDescent="0.25">
      <c r="B14" s="14"/>
      <c r="C14" s="15"/>
      <c r="D14" s="14"/>
      <c r="E14" s="21"/>
      <c r="F14" s="31"/>
      <c r="G14" s="18"/>
      <c r="H14" s="18"/>
      <c r="I14" s="18"/>
      <c r="J14" s="15" t="s">
        <v>28</v>
      </c>
      <c r="K14" s="15" t="s">
        <v>29</v>
      </c>
      <c r="L14" s="20">
        <v>5.0999999999999997E-2</v>
      </c>
      <c r="M14" s="17">
        <f>ROUND(E4*L14,6)</f>
        <v>100.91451600000001</v>
      </c>
      <c r="N14" s="17">
        <v>1980</v>
      </c>
      <c r="O14" s="18">
        <f t="shared" si="0"/>
        <v>199811</v>
      </c>
      <c r="P14" s="3"/>
    </row>
    <row r="15" spans="1:16" ht="79.2" x14ac:dyDescent="0.25">
      <c r="B15" s="14">
        <v>2</v>
      </c>
      <c r="C15" s="15" t="s">
        <v>194</v>
      </c>
      <c r="D15" s="16" t="s">
        <v>13</v>
      </c>
      <c r="E15" s="21">
        <v>241.43800000000002</v>
      </c>
      <c r="F15" s="31">
        <v>1000</v>
      </c>
      <c r="G15" s="18">
        <f>ROUND(SUM(O15:O26)/E15,0)</f>
        <v>881</v>
      </c>
      <c r="H15" s="18">
        <f>F15+G15</f>
        <v>1881</v>
      </c>
      <c r="I15" s="18">
        <f t="shared" ref="I15:I62" si="1">ROUND(E15*H15,0)</f>
        <v>454145</v>
      </c>
      <c r="J15" s="15" t="s">
        <v>30</v>
      </c>
      <c r="K15" s="15" t="s">
        <v>13</v>
      </c>
      <c r="L15" s="17">
        <v>2.1</v>
      </c>
      <c r="M15" s="17">
        <f>ROUND(E15*L15,6)</f>
        <v>507.01979999999998</v>
      </c>
      <c r="N15" s="17">
        <v>143</v>
      </c>
      <c r="O15" s="18">
        <f t="shared" si="0"/>
        <v>72504</v>
      </c>
      <c r="P15" s="3"/>
    </row>
    <row r="16" spans="1:16" x14ac:dyDescent="0.25">
      <c r="B16" s="14"/>
      <c r="C16" s="15"/>
      <c r="D16" s="16"/>
      <c r="E16" s="21"/>
      <c r="F16" s="31"/>
      <c r="G16" s="18"/>
      <c r="H16" s="18"/>
      <c r="I16" s="18"/>
      <c r="J16" s="15" t="s">
        <v>27</v>
      </c>
      <c r="K16" s="15" t="s">
        <v>13</v>
      </c>
      <c r="L16" s="17">
        <v>2.1</v>
      </c>
      <c r="M16" s="17">
        <f>ROUND(E15*L16,6)</f>
        <v>507.01979999999998</v>
      </c>
      <c r="N16" s="17">
        <v>114.4</v>
      </c>
      <c r="O16" s="18">
        <f t="shared" si="0"/>
        <v>58003</v>
      </c>
      <c r="P16" s="3"/>
    </row>
    <row r="17" spans="2:16" x14ac:dyDescent="0.25">
      <c r="B17" s="14"/>
      <c r="C17" s="15"/>
      <c r="D17" s="14"/>
      <c r="E17" s="21"/>
      <c r="F17" s="31"/>
      <c r="G17" s="18"/>
      <c r="H17" s="18"/>
      <c r="I17" s="18"/>
      <c r="J17" s="15" t="s">
        <v>24</v>
      </c>
      <c r="K17" s="15" t="s">
        <v>183</v>
      </c>
      <c r="L17" s="17">
        <v>0.7</v>
      </c>
      <c r="M17" s="17">
        <f>ROUND(E15*L17,6)</f>
        <v>169.00659999999999</v>
      </c>
      <c r="N17" s="17">
        <v>59.4</v>
      </c>
      <c r="O17" s="18">
        <f t="shared" si="0"/>
        <v>10039</v>
      </c>
      <c r="P17" s="3"/>
    </row>
    <row r="18" spans="2:16" x14ac:dyDescent="0.25">
      <c r="B18" s="14"/>
      <c r="C18" s="15"/>
      <c r="D18" s="14"/>
      <c r="E18" s="21"/>
      <c r="F18" s="31"/>
      <c r="G18" s="18"/>
      <c r="H18" s="18"/>
      <c r="I18" s="18"/>
      <c r="J18" s="15" t="s">
        <v>25</v>
      </c>
      <c r="K18" s="15" t="s">
        <v>183</v>
      </c>
      <c r="L18" s="17">
        <v>2</v>
      </c>
      <c r="M18" s="17">
        <f>ROUND(E15*L18,6)</f>
        <v>482.87599999999998</v>
      </c>
      <c r="N18" s="17">
        <v>69.3</v>
      </c>
      <c r="O18" s="18">
        <f t="shared" si="0"/>
        <v>33463</v>
      </c>
      <c r="P18" s="3"/>
    </row>
    <row r="19" spans="2:16" x14ac:dyDescent="0.25">
      <c r="B19" s="14"/>
      <c r="C19" s="15"/>
      <c r="D19" s="14"/>
      <c r="E19" s="21"/>
      <c r="F19" s="31"/>
      <c r="G19" s="18"/>
      <c r="H19" s="18"/>
      <c r="I19" s="18"/>
      <c r="J19" s="19" t="s">
        <v>14</v>
      </c>
      <c r="K19" s="15" t="s">
        <v>15</v>
      </c>
      <c r="L19" s="17">
        <v>13</v>
      </c>
      <c r="M19" s="17">
        <f>ROUND(E15*L19,6)</f>
        <v>3138.694</v>
      </c>
      <c r="N19" s="17">
        <v>0.3</v>
      </c>
      <c r="O19" s="18">
        <f t="shared" si="0"/>
        <v>942</v>
      </c>
      <c r="P19" s="3"/>
    </row>
    <row r="20" spans="2:16" x14ac:dyDescent="0.25">
      <c r="B20" s="14"/>
      <c r="C20" s="15"/>
      <c r="D20" s="14"/>
      <c r="E20" s="21"/>
      <c r="F20" s="31"/>
      <c r="G20" s="18"/>
      <c r="H20" s="18"/>
      <c r="I20" s="18"/>
      <c r="J20" s="19" t="s">
        <v>16</v>
      </c>
      <c r="K20" s="15" t="s">
        <v>15</v>
      </c>
      <c r="L20" s="17">
        <v>29</v>
      </c>
      <c r="M20" s="17">
        <f>ROUND(E15*L20,6)</f>
        <v>7001.7020000000002</v>
      </c>
      <c r="N20" s="17">
        <v>0.3</v>
      </c>
      <c r="O20" s="18">
        <f t="shared" si="0"/>
        <v>2101</v>
      </c>
      <c r="P20" s="3"/>
    </row>
    <row r="21" spans="2:16" ht="26.4" x14ac:dyDescent="0.25">
      <c r="B21" s="14"/>
      <c r="C21" s="15"/>
      <c r="D21" s="14"/>
      <c r="E21" s="21"/>
      <c r="F21" s="31"/>
      <c r="G21" s="18"/>
      <c r="H21" s="18"/>
      <c r="I21" s="18"/>
      <c r="J21" s="19" t="s">
        <v>17</v>
      </c>
      <c r="K21" s="15" t="s">
        <v>18</v>
      </c>
      <c r="L21" s="17">
        <v>1</v>
      </c>
      <c r="M21" s="17">
        <f>ROUND(E15*L21,6)</f>
        <v>241.43799999999999</v>
      </c>
      <c r="N21" s="17">
        <v>19.600000000000001</v>
      </c>
      <c r="O21" s="18">
        <f t="shared" si="0"/>
        <v>4732</v>
      </c>
      <c r="P21" s="3"/>
    </row>
    <row r="22" spans="2:16" x14ac:dyDescent="0.25">
      <c r="B22" s="14"/>
      <c r="C22" s="15"/>
      <c r="D22" s="14"/>
      <c r="E22" s="21"/>
      <c r="F22" s="31"/>
      <c r="G22" s="18"/>
      <c r="H22" s="18"/>
      <c r="I22" s="18"/>
      <c r="J22" s="19" t="s">
        <v>19</v>
      </c>
      <c r="K22" s="15" t="s">
        <v>183</v>
      </c>
      <c r="L22" s="17">
        <v>1.5</v>
      </c>
      <c r="M22" s="17">
        <f>ROUND(E15*L22,6)</f>
        <v>362.15699999999998</v>
      </c>
      <c r="N22" s="17">
        <v>2.8</v>
      </c>
      <c r="O22" s="18">
        <f t="shared" si="0"/>
        <v>1014</v>
      </c>
      <c r="P22" s="3"/>
    </row>
    <row r="23" spans="2:16" x14ac:dyDescent="0.25">
      <c r="B23" s="14"/>
      <c r="C23" s="15"/>
      <c r="D23" s="14"/>
      <c r="E23" s="21"/>
      <c r="F23" s="31"/>
      <c r="G23" s="18"/>
      <c r="H23" s="18"/>
      <c r="I23" s="18"/>
      <c r="J23" s="19" t="s">
        <v>20</v>
      </c>
      <c r="K23" s="15" t="s">
        <v>15</v>
      </c>
      <c r="L23" s="17">
        <v>1.6</v>
      </c>
      <c r="M23" s="17">
        <f>ROUND(E15*L23,6)</f>
        <v>386.30079999999998</v>
      </c>
      <c r="N23" s="17">
        <v>1</v>
      </c>
      <c r="O23" s="18">
        <f t="shared" si="0"/>
        <v>386</v>
      </c>
      <c r="P23" s="3"/>
    </row>
    <row r="24" spans="2:16" x14ac:dyDescent="0.25">
      <c r="B24" s="14"/>
      <c r="C24" s="15"/>
      <c r="D24" s="14"/>
      <c r="E24" s="21"/>
      <c r="F24" s="31"/>
      <c r="G24" s="18"/>
      <c r="H24" s="18"/>
      <c r="I24" s="18"/>
      <c r="J24" s="19" t="s">
        <v>21</v>
      </c>
      <c r="K24" s="15" t="s">
        <v>183</v>
      </c>
      <c r="L24" s="17">
        <v>1.2</v>
      </c>
      <c r="M24" s="17">
        <f>ROUND(E15*L24,6)</f>
        <v>289.72559999999999</v>
      </c>
      <c r="N24" s="17">
        <v>6.6</v>
      </c>
      <c r="O24" s="18">
        <f t="shared" si="0"/>
        <v>1912</v>
      </c>
      <c r="P24" s="3"/>
    </row>
    <row r="25" spans="2:16" x14ac:dyDescent="0.25">
      <c r="B25" s="14"/>
      <c r="C25" s="15"/>
      <c r="D25" s="14"/>
      <c r="E25" s="21"/>
      <c r="F25" s="31"/>
      <c r="G25" s="18"/>
      <c r="H25" s="18"/>
      <c r="I25" s="18"/>
      <c r="J25" s="15" t="s">
        <v>22</v>
      </c>
      <c r="K25" s="15" t="s">
        <v>23</v>
      </c>
      <c r="L25" s="17">
        <v>0.2</v>
      </c>
      <c r="M25" s="17">
        <f>ROUND(E15*L25,6)</f>
        <v>48.287599999999998</v>
      </c>
      <c r="N25" s="17">
        <v>66</v>
      </c>
      <c r="O25" s="18">
        <f t="shared" si="0"/>
        <v>3187</v>
      </c>
      <c r="P25" s="3"/>
    </row>
    <row r="26" spans="2:16" x14ac:dyDescent="0.25">
      <c r="B26" s="14"/>
      <c r="C26" s="15"/>
      <c r="D26" s="14"/>
      <c r="E26" s="21"/>
      <c r="F26" s="31"/>
      <c r="G26" s="18"/>
      <c r="H26" s="18"/>
      <c r="I26" s="18"/>
      <c r="J26" s="15" t="s">
        <v>28</v>
      </c>
      <c r="K26" s="15" t="s">
        <v>29</v>
      </c>
      <c r="L26" s="20">
        <v>5.0999999999999997E-2</v>
      </c>
      <c r="M26" s="17">
        <f>ROUND(E15*L26,6)</f>
        <v>12.313338</v>
      </c>
      <c r="N26" s="17">
        <v>1980</v>
      </c>
      <c r="O26" s="18">
        <f t="shared" si="0"/>
        <v>24380</v>
      </c>
      <c r="P26" s="3"/>
    </row>
    <row r="27" spans="2:16" ht="79.2" x14ac:dyDescent="0.25">
      <c r="B27" s="14">
        <v>3</v>
      </c>
      <c r="C27" s="15" t="s">
        <v>26</v>
      </c>
      <c r="D27" s="16" t="s">
        <v>13</v>
      </c>
      <c r="E27" s="21">
        <v>567.39510000000007</v>
      </c>
      <c r="F27" s="31">
        <v>1000</v>
      </c>
      <c r="G27" s="18">
        <f>ROUND(SUM(O27:O37)/E27,0)</f>
        <v>821</v>
      </c>
      <c r="H27" s="18">
        <f>F27+G27</f>
        <v>1821</v>
      </c>
      <c r="I27" s="18">
        <f t="shared" si="1"/>
        <v>1033226</v>
      </c>
      <c r="J27" s="15" t="s">
        <v>27</v>
      </c>
      <c r="K27" s="15" t="s">
        <v>13</v>
      </c>
      <c r="L27" s="17">
        <v>4.2</v>
      </c>
      <c r="M27" s="17">
        <f>ROUND(E27*L27,6)</f>
        <v>2383.05942</v>
      </c>
      <c r="N27" s="17">
        <v>114.4</v>
      </c>
      <c r="O27" s="18">
        <f t="shared" si="0"/>
        <v>272622</v>
      </c>
      <c r="P27" s="3"/>
    </row>
    <row r="28" spans="2:16" x14ac:dyDescent="0.25">
      <c r="B28" s="14"/>
      <c r="C28" s="15"/>
      <c r="D28" s="14"/>
      <c r="E28" s="21"/>
      <c r="F28" s="31"/>
      <c r="G28" s="18"/>
      <c r="H28" s="18"/>
      <c r="I28" s="18"/>
      <c r="J28" s="15" t="s">
        <v>24</v>
      </c>
      <c r="K28" s="15" t="s">
        <v>183</v>
      </c>
      <c r="L28" s="17">
        <v>0.7</v>
      </c>
      <c r="M28" s="17">
        <f>ROUND(E27*L28,6)</f>
        <v>397.17657000000003</v>
      </c>
      <c r="N28" s="17">
        <v>59.4</v>
      </c>
      <c r="O28" s="18">
        <f t="shared" si="0"/>
        <v>23592</v>
      </c>
      <c r="P28" s="3"/>
    </row>
    <row r="29" spans="2:16" x14ac:dyDescent="0.25">
      <c r="B29" s="14"/>
      <c r="C29" s="15"/>
      <c r="D29" s="14"/>
      <c r="E29" s="21"/>
      <c r="F29" s="31"/>
      <c r="G29" s="18"/>
      <c r="H29" s="18"/>
      <c r="I29" s="18"/>
      <c r="J29" s="15" t="s">
        <v>25</v>
      </c>
      <c r="K29" s="15" t="s">
        <v>183</v>
      </c>
      <c r="L29" s="17">
        <v>2</v>
      </c>
      <c r="M29" s="17">
        <f>ROUND(E27*L29,6)</f>
        <v>1134.7901999999999</v>
      </c>
      <c r="N29" s="17">
        <v>69.3</v>
      </c>
      <c r="O29" s="18">
        <f t="shared" si="0"/>
        <v>78641</v>
      </c>
      <c r="P29" s="3"/>
    </row>
    <row r="30" spans="2:16" x14ac:dyDescent="0.25">
      <c r="B30" s="14"/>
      <c r="C30" s="15"/>
      <c r="D30" s="14"/>
      <c r="E30" s="21"/>
      <c r="F30" s="31"/>
      <c r="G30" s="18"/>
      <c r="H30" s="18"/>
      <c r="I30" s="18"/>
      <c r="J30" s="19" t="s">
        <v>14</v>
      </c>
      <c r="K30" s="15" t="s">
        <v>15</v>
      </c>
      <c r="L30" s="17">
        <v>13</v>
      </c>
      <c r="M30" s="17">
        <f>ROUND(E27*L30,6)</f>
        <v>7376.1363000000001</v>
      </c>
      <c r="N30" s="17">
        <v>0.3</v>
      </c>
      <c r="O30" s="18">
        <f t="shared" si="0"/>
        <v>2213</v>
      </c>
      <c r="P30" s="3"/>
    </row>
    <row r="31" spans="2:16" x14ac:dyDescent="0.25">
      <c r="B31" s="14"/>
      <c r="C31" s="15"/>
      <c r="D31" s="14"/>
      <c r="E31" s="21"/>
      <c r="F31" s="31"/>
      <c r="G31" s="18"/>
      <c r="H31" s="18"/>
      <c r="I31" s="18"/>
      <c r="J31" s="19" t="s">
        <v>16</v>
      </c>
      <c r="K31" s="15" t="s">
        <v>15</v>
      </c>
      <c r="L31" s="17">
        <v>29</v>
      </c>
      <c r="M31" s="17">
        <f>ROUND(E27*L31,6)</f>
        <v>16454.457900000001</v>
      </c>
      <c r="N31" s="17">
        <v>0.3</v>
      </c>
      <c r="O31" s="18">
        <f t="shared" si="0"/>
        <v>4936</v>
      </c>
      <c r="P31" s="3"/>
    </row>
    <row r="32" spans="2:16" ht="26.4" x14ac:dyDescent="0.25">
      <c r="B32" s="14"/>
      <c r="C32" s="15"/>
      <c r="D32" s="14"/>
      <c r="E32" s="21"/>
      <c r="F32" s="31"/>
      <c r="G32" s="18"/>
      <c r="H32" s="18"/>
      <c r="I32" s="18"/>
      <c r="J32" s="19" t="s">
        <v>17</v>
      </c>
      <c r="K32" s="15" t="s">
        <v>18</v>
      </c>
      <c r="L32" s="17">
        <v>1</v>
      </c>
      <c r="M32" s="17">
        <f>ROUND(E27*L32,6)</f>
        <v>567.39509999999996</v>
      </c>
      <c r="N32" s="17">
        <v>19.600000000000001</v>
      </c>
      <c r="O32" s="18">
        <f t="shared" si="0"/>
        <v>11121</v>
      </c>
      <c r="P32" s="3"/>
    </row>
    <row r="33" spans="2:16" x14ac:dyDescent="0.25">
      <c r="B33" s="14"/>
      <c r="C33" s="15"/>
      <c r="D33" s="14"/>
      <c r="E33" s="21"/>
      <c r="F33" s="31"/>
      <c r="G33" s="18"/>
      <c r="H33" s="18"/>
      <c r="I33" s="18"/>
      <c r="J33" s="19" t="s">
        <v>19</v>
      </c>
      <c r="K33" s="15" t="s">
        <v>183</v>
      </c>
      <c r="L33" s="17">
        <v>1.5</v>
      </c>
      <c r="M33" s="17">
        <f>ROUND(E27*L33,6)</f>
        <v>851.09265000000005</v>
      </c>
      <c r="N33" s="17">
        <v>2.8</v>
      </c>
      <c r="O33" s="18">
        <f t="shared" si="0"/>
        <v>2383</v>
      </c>
      <c r="P33" s="3"/>
    </row>
    <row r="34" spans="2:16" x14ac:dyDescent="0.25">
      <c r="B34" s="14"/>
      <c r="C34" s="15"/>
      <c r="D34" s="14"/>
      <c r="E34" s="21"/>
      <c r="F34" s="31"/>
      <c r="G34" s="18"/>
      <c r="H34" s="18"/>
      <c r="I34" s="18"/>
      <c r="J34" s="19" t="s">
        <v>20</v>
      </c>
      <c r="K34" s="15" t="s">
        <v>15</v>
      </c>
      <c r="L34" s="17">
        <v>1.6</v>
      </c>
      <c r="M34" s="17">
        <f>ROUND(E27*L34,6)</f>
        <v>907.83216000000004</v>
      </c>
      <c r="N34" s="17">
        <v>1</v>
      </c>
      <c r="O34" s="18">
        <f t="shared" si="0"/>
        <v>908</v>
      </c>
      <c r="P34" s="3"/>
    </row>
    <row r="35" spans="2:16" x14ac:dyDescent="0.25">
      <c r="B35" s="14"/>
      <c r="C35" s="15"/>
      <c r="D35" s="14"/>
      <c r="E35" s="21"/>
      <c r="F35" s="31"/>
      <c r="G35" s="18"/>
      <c r="H35" s="18"/>
      <c r="I35" s="18"/>
      <c r="J35" s="19" t="s">
        <v>21</v>
      </c>
      <c r="K35" s="15" t="s">
        <v>183</v>
      </c>
      <c r="L35" s="17">
        <v>1.2</v>
      </c>
      <c r="M35" s="17">
        <f>ROUND(E27*L35,6)</f>
        <v>680.87411999999995</v>
      </c>
      <c r="N35" s="17">
        <v>6.6</v>
      </c>
      <c r="O35" s="18">
        <f t="shared" si="0"/>
        <v>4494</v>
      </c>
      <c r="P35" s="3"/>
    </row>
    <row r="36" spans="2:16" x14ac:dyDescent="0.25">
      <c r="B36" s="14"/>
      <c r="C36" s="15"/>
      <c r="D36" s="14"/>
      <c r="E36" s="21"/>
      <c r="F36" s="31"/>
      <c r="G36" s="18"/>
      <c r="H36" s="18"/>
      <c r="I36" s="18"/>
      <c r="J36" s="15" t="s">
        <v>22</v>
      </c>
      <c r="K36" s="15" t="s">
        <v>23</v>
      </c>
      <c r="L36" s="17">
        <v>0.2</v>
      </c>
      <c r="M36" s="17">
        <f>ROUND(E27*L36,6)</f>
        <v>113.47902000000001</v>
      </c>
      <c r="N36" s="17">
        <v>66</v>
      </c>
      <c r="O36" s="18">
        <f t="shared" si="0"/>
        <v>7490</v>
      </c>
      <c r="P36" s="3"/>
    </row>
    <row r="37" spans="2:16" x14ac:dyDescent="0.25">
      <c r="B37" s="14"/>
      <c r="C37" s="15"/>
      <c r="D37" s="14"/>
      <c r="E37" s="21"/>
      <c r="F37" s="31"/>
      <c r="G37" s="18"/>
      <c r="H37" s="18"/>
      <c r="I37" s="18"/>
      <c r="J37" s="15" t="s">
        <v>28</v>
      </c>
      <c r="K37" s="15" t="s">
        <v>29</v>
      </c>
      <c r="L37" s="20">
        <v>5.0999999999999997E-2</v>
      </c>
      <c r="M37" s="17">
        <f>ROUND(E27*L37,6)</f>
        <v>28.937149999999999</v>
      </c>
      <c r="N37" s="17">
        <v>1980</v>
      </c>
      <c r="O37" s="18">
        <f t="shared" si="0"/>
        <v>57296</v>
      </c>
      <c r="P37" s="3"/>
    </row>
    <row r="38" spans="2:16" ht="79.2" x14ac:dyDescent="0.25">
      <c r="B38" s="14">
        <v>4</v>
      </c>
      <c r="C38" s="15" t="s">
        <v>194</v>
      </c>
      <c r="D38" s="16" t="s">
        <v>13</v>
      </c>
      <c r="E38" s="21">
        <v>41.010000000000005</v>
      </c>
      <c r="F38" s="31">
        <v>1000</v>
      </c>
      <c r="G38" s="18">
        <f>ROUND(SUM(O38:O49)/E38,0)</f>
        <v>881</v>
      </c>
      <c r="H38" s="18">
        <f>F38+G38</f>
        <v>1881</v>
      </c>
      <c r="I38" s="18">
        <f t="shared" si="1"/>
        <v>77140</v>
      </c>
      <c r="J38" s="15" t="s">
        <v>30</v>
      </c>
      <c r="K38" s="15" t="s">
        <v>13</v>
      </c>
      <c r="L38" s="17">
        <v>2.1</v>
      </c>
      <c r="M38" s="17">
        <f>ROUND(E38*L38,6)</f>
        <v>86.120999999999995</v>
      </c>
      <c r="N38" s="17">
        <v>143</v>
      </c>
      <c r="O38" s="18">
        <f t="shared" si="0"/>
        <v>12315</v>
      </c>
      <c r="P38" s="3"/>
    </row>
    <row r="39" spans="2:16" x14ac:dyDescent="0.25">
      <c r="B39" s="14"/>
      <c r="C39" s="15"/>
      <c r="D39" s="16"/>
      <c r="E39" s="21"/>
      <c r="F39" s="31"/>
      <c r="G39" s="18"/>
      <c r="H39" s="18"/>
      <c r="I39" s="18"/>
      <c r="J39" s="15" t="s">
        <v>27</v>
      </c>
      <c r="K39" s="15" t="s">
        <v>13</v>
      </c>
      <c r="L39" s="17">
        <v>2.1</v>
      </c>
      <c r="M39" s="17">
        <f>ROUND(E38*L39,6)</f>
        <v>86.120999999999995</v>
      </c>
      <c r="N39" s="17">
        <v>114.4</v>
      </c>
      <c r="O39" s="18">
        <f t="shared" si="0"/>
        <v>9852</v>
      </c>
      <c r="P39" s="3"/>
    </row>
    <row r="40" spans="2:16" x14ac:dyDescent="0.25">
      <c r="B40" s="14"/>
      <c r="C40" s="15"/>
      <c r="D40" s="14"/>
      <c r="E40" s="21"/>
      <c r="F40" s="31"/>
      <c r="G40" s="18"/>
      <c r="H40" s="18"/>
      <c r="I40" s="18"/>
      <c r="J40" s="15" t="s">
        <v>24</v>
      </c>
      <c r="K40" s="15" t="s">
        <v>183</v>
      </c>
      <c r="L40" s="17">
        <v>0.7</v>
      </c>
      <c r="M40" s="17">
        <f>ROUND(E38*L40,6)</f>
        <v>28.707000000000001</v>
      </c>
      <c r="N40" s="17">
        <v>59.4</v>
      </c>
      <c r="O40" s="18">
        <f t="shared" si="0"/>
        <v>1705</v>
      </c>
      <c r="P40" s="3"/>
    </row>
    <row r="41" spans="2:16" x14ac:dyDescent="0.25">
      <c r="B41" s="14"/>
      <c r="C41" s="15"/>
      <c r="D41" s="14"/>
      <c r="E41" s="21"/>
      <c r="F41" s="31"/>
      <c r="G41" s="18"/>
      <c r="H41" s="18"/>
      <c r="I41" s="18"/>
      <c r="J41" s="15" t="s">
        <v>25</v>
      </c>
      <c r="K41" s="15" t="s">
        <v>183</v>
      </c>
      <c r="L41" s="17">
        <v>2</v>
      </c>
      <c r="M41" s="17">
        <f>ROUND(E38*L41,6)</f>
        <v>82.02</v>
      </c>
      <c r="N41" s="17">
        <v>69.3</v>
      </c>
      <c r="O41" s="18">
        <f t="shared" si="0"/>
        <v>5684</v>
      </c>
      <c r="P41" s="3"/>
    </row>
    <row r="42" spans="2:16" x14ac:dyDescent="0.25">
      <c r="B42" s="14"/>
      <c r="C42" s="15"/>
      <c r="D42" s="14"/>
      <c r="E42" s="21"/>
      <c r="F42" s="31"/>
      <c r="G42" s="18"/>
      <c r="H42" s="18"/>
      <c r="I42" s="18"/>
      <c r="J42" s="19" t="s">
        <v>14</v>
      </c>
      <c r="K42" s="15" t="s">
        <v>15</v>
      </c>
      <c r="L42" s="17">
        <v>13</v>
      </c>
      <c r="M42" s="17">
        <f>ROUND(E38*L42,6)</f>
        <v>533.13</v>
      </c>
      <c r="N42" s="17">
        <v>0.3</v>
      </c>
      <c r="O42" s="18">
        <f t="shared" si="0"/>
        <v>160</v>
      </c>
      <c r="P42" s="3"/>
    </row>
    <row r="43" spans="2:16" x14ac:dyDescent="0.25">
      <c r="B43" s="14"/>
      <c r="C43" s="15"/>
      <c r="D43" s="14"/>
      <c r="E43" s="21"/>
      <c r="F43" s="31"/>
      <c r="G43" s="18"/>
      <c r="H43" s="18"/>
      <c r="I43" s="18"/>
      <c r="J43" s="19" t="s">
        <v>16</v>
      </c>
      <c r="K43" s="15" t="s">
        <v>15</v>
      </c>
      <c r="L43" s="17">
        <v>29</v>
      </c>
      <c r="M43" s="17">
        <f>ROUND(E38*L43,6)</f>
        <v>1189.29</v>
      </c>
      <c r="N43" s="17">
        <v>0.3</v>
      </c>
      <c r="O43" s="18">
        <f t="shared" si="0"/>
        <v>357</v>
      </c>
      <c r="P43" s="3"/>
    </row>
    <row r="44" spans="2:16" ht="26.4" x14ac:dyDescent="0.25">
      <c r="B44" s="14"/>
      <c r="C44" s="15"/>
      <c r="D44" s="14"/>
      <c r="E44" s="21"/>
      <c r="F44" s="31"/>
      <c r="G44" s="18"/>
      <c r="H44" s="18"/>
      <c r="I44" s="18"/>
      <c r="J44" s="19" t="s">
        <v>17</v>
      </c>
      <c r="K44" s="15" t="s">
        <v>18</v>
      </c>
      <c r="L44" s="17">
        <v>1</v>
      </c>
      <c r="M44" s="17">
        <f>ROUND(E38*L44,6)</f>
        <v>41.01</v>
      </c>
      <c r="N44" s="17">
        <v>19.600000000000001</v>
      </c>
      <c r="O44" s="18">
        <f t="shared" si="0"/>
        <v>804</v>
      </c>
      <c r="P44" s="3"/>
    </row>
    <row r="45" spans="2:16" x14ac:dyDescent="0.25">
      <c r="B45" s="14"/>
      <c r="C45" s="15"/>
      <c r="D45" s="14"/>
      <c r="E45" s="21"/>
      <c r="F45" s="31"/>
      <c r="G45" s="18"/>
      <c r="H45" s="18"/>
      <c r="I45" s="18"/>
      <c r="J45" s="19" t="s">
        <v>19</v>
      </c>
      <c r="K45" s="15" t="s">
        <v>183</v>
      </c>
      <c r="L45" s="17">
        <v>1.5</v>
      </c>
      <c r="M45" s="17">
        <f>ROUND(E38*L45,6)</f>
        <v>61.515000000000001</v>
      </c>
      <c r="N45" s="17">
        <v>2.8</v>
      </c>
      <c r="O45" s="18">
        <f t="shared" si="0"/>
        <v>172</v>
      </c>
      <c r="P45" s="3"/>
    </row>
    <row r="46" spans="2:16" x14ac:dyDescent="0.25">
      <c r="B46" s="14"/>
      <c r="C46" s="15"/>
      <c r="D46" s="14"/>
      <c r="E46" s="21"/>
      <c r="F46" s="31"/>
      <c r="G46" s="18"/>
      <c r="H46" s="18"/>
      <c r="I46" s="18"/>
      <c r="J46" s="19" t="s">
        <v>20</v>
      </c>
      <c r="K46" s="15" t="s">
        <v>15</v>
      </c>
      <c r="L46" s="17">
        <v>1.6</v>
      </c>
      <c r="M46" s="17">
        <f>ROUND(E38*L46,6)</f>
        <v>65.616</v>
      </c>
      <c r="N46" s="17">
        <v>1</v>
      </c>
      <c r="O46" s="18">
        <f t="shared" si="0"/>
        <v>66</v>
      </c>
      <c r="P46" s="3"/>
    </row>
    <row r="47" spans="2:16" x14ac:dyDescent="0.25">
      <c r="B47" s="14"/>
      <c r="C47" s="15"/>
      <c r="D47" s="14"/>
      <c r="E47" s="21"/>
      <c r="F47" s="31"/>
      <c r="G47" s="18"/>
      <c r="H47" s="18"/>
      <c r="I47" s="18"/>
      <c r="J47" s="19" t="s">
        <v>21</v>
      </c>
      <c r="K47" s="15" t="s">
        <v>183</v>
      </c>
      <c r="L47" s="17">
        <v>1.2</v>
      </c>
      <c r="M47" s="17">
        <f>ROUND(E38*L47,6)</f>
        <v>49.212000000000003</v>
      </c>
      <c r="N47" s="17">
        <v>6.6</v>
      </c>
      <c r="O47" s="18">
        <f t="shared" si="0"/>
        <v>325</v>
      </c>
      <c r="P47" s="3"/>
    </row>
    <row r="48" spans="2:16" x14ac:dyDescent="0.25">
      <c r="B48" s="14"/>
      <c r="C48" s="15"/>
      <c r="D48" s="14"/>
      <c r="E48" s="21"/>
      <c r="F48" s="31"/>
      <c r="G48" s="18"/>
      <c r="H48" s="18"/>
      <c r="I48" s="18"/>
      <c r="J48" s="15" t="s">
        <v>22</v>
      </c>
      <c r="K48" s="15" t="s">
        <v>23</v>
      </c>
      <c r="L48" s="17">
        <v>0.2</v>
      </c>
      <c r="M48" s="17">
        <f>ROUND(E38*L48,6)</f>
        <v>8.202</v>
      </c>
      <c r="N48" s="17">
        <v>66</v>
      </c>
      <c r="O48" s="18">
        <f t="shared" si="0"/>
        <v>541</v>
      </c>
      <c r="P48" s="3"/>
    </row>
    <row r="49" spans="2:16" x14ac:dyDescent="0.25">
      <c r="B49" s="14"/>
      <c r="C49" s="15"/>
      <c r="D49" s="14"/>
      <c r="E49" s="21"/>
      <c r="F49" s="31"/>
      <c r="G49" s="18"/>
      <c r="H49" s="18"/>
      <c r="I49" s="18"/>
      <c r="J49" s="15" t="s">
        <v>28</v>
      </c>
      <c r="K49" s="15" t="s">
        <v>29</v>
      </c>
      <c r="L49" s="20">
        <v>5.0999999999999997E-2</v>
      </c>
      <c r="M49" s="17">
        <f>ROUND(E38*L49,6)</f>
        <v>2.09151</v>
      </c>
      <c r="N49" s="17">
        <v>1980</v>
      </c>
      <c r="O49" s="18">
        <f t="shared" si="0"/>
        <v>4141</v>
      </c>
      <c r="P49" s="3"/>
    </row>
    <row r="50" spans="2:16" ht="79.2" x14ac:dyDescent="0.25">
      <c r="B50" s="14">
        <v>5</v>
      </c>
      <c r="C50" s="15" t="s">
        <v>219</v>
      </c>
      <c r="D50" s="16" t="s">
        <v>13</v>
      </c>
      <c r="E50" s="17">
        <v>6705.9559999999983</v>
      </c>
      <c r="F50" s="31">
        <v>650</v>
      </c>
      <c r="G50" s="18">
        <f>ROUND(SUM(O50:O61)/E50,0)</f>
        <v>492</v>
      </c>
      <c r="H50" s="18">
        <f>F50+G50</f>
        <v>1142</v>
      </c>
      <c r="I50" s="18">
        <f t="shared" si="1"/>
        <v>7658202</v>
      </c>
      <c r="J50" s="15" t="s">
        <v>27</v>
      </c>
      <c r="K50" s="15" t="s">
        <v>13</v>
      </c>
      <c r="L50" s="17">
        <v>2.1</v>
      </c>
      <c r="M50" s="17">
        <f>ROUND(E50*L50,6)</f>
        <v>14082.507600000001</v>
      </c>
      <c r="N50" s="17">
        <v>114.4</v>
      </c>
      <c r="O50" s="18">
        <f t="shared" si="0"/>
        <v>1611039</v>
      </c>
      <c r="P50" s="3"/>
    </row>
    <row r="51" spans="2:16" x14ac:dyDescent="0.25">
      <c r="B51" s="14"/>
      <c r="C51" s="15"/>
      <c r="D51" s="14"/>
      <c r="E51" s="17"/>
      <c r="F51" s="31"/>
      <c r="G51" s="18"/>
      <c r="H51" s="18"/>
      <c r="I51" s="18"/>
      <c r="J51" s="15" t="s">
        <v>31</v>
      </c>
      <c r="K51" s="15" t="s">
        <v>183</v>
      </c>
      <c r="L51" s="17">
        <v>2</v>
      </c>
      <c r="M51" s="17">
        <f>ROUND(E50*L51,6)</f>
        <v>13411.912</v>
      </c>
      <c r="N51" s="17">
        <v>46.2</v>
      </c>
      <c r="O51" s="18">
        <f t="shared" si="0"/>
        <v>619630</v>
      </c>
      <c r="P51" s="3"/>
    </row>
    <row r="52" spans="2:16" x14ac:dyDescent="0.25">
      <c r="B52" s="14"/>
      <c r="C52" s="15"/>
      <c r="D52" s="14"/>
      <c r="E52" s="17"/>
      <c r="F52" s="31"/>
      <c r="G52" s="18"/>
      <c r="H52" s="18"/>
      <c r="I52" s="18"/>
      <c r="J52" s="15" t="s">
        <v>32</v>
      </c>
      <c r="K52" s="15" t="s">
        <v>15</v>
      </c>
      <c r="L52" s="17">
        <v>0.7</v>
      </c>
      <c r="M52" s="17">
        <f>ROUND(E50*L52,6)</f>
        <v>4694.1692000000003</v>
      </c>
      <c r="N52" s="17">
        <v>31.9</v>
      </c>
      <c r="O52" s="18">
        <f t="shared" si="0"/>
        <v>149744</v>
      </c>
      <c r="P52" s="3"/>
    </row>
    <row r="53" spans="2:16" x14ac:dyDescent="0.25">
      <c r="B53" s="14"/>
      <c r="C53" s="15"/>
      <c r="D53" s="14"/>
      <c r="E53" s="17"/>
      <c r="F53" s="31"/>
      <c r="G53" s="18"/>
      <c r="H53" s="18"/>
      <c r="I53" s="18"/>
      <c r="J53" s="19" t="s">
        <v>33</v>
      </c>
      <c r="K53" s="15" t="s">
        <v>15</v>
      </c>
      <c r="L53" s="17">
        <v>0.7</v>
      </c>
      <c r="M53" s="17">
        <f>ROUND(E50*L53,6)</f>
        <v>4694.1692000000003</v>
      </c>
      <c r="N53" s="17">
        <v>5.5</v>
      </c>
      <c r="O53" s="18">
        <f t="shared" si="0"/>
        <v>25818</v>
      </c>
      <c r="P53" s="3"/>
    </row>
    <row r="54" spans="2:16" x14ac:dyDescent="0.25">
      <c r="B54" s="14"/>
      <c r="C54" s="15"/>
      <c r="D54" s="14"/>
      <c r="E54" s="17"/>
      <c r="F54" s="31"/>
      <c r="G54" s="18"/>
      <c r="H54" s="18"/>
      <c r="I54" s="18"/>
      <c r="J54" s="19" t="s">
        <v>21</v>
      </c>
      <c r="K54" s="15" t="s">
        <v>15</v>
      </c>
      <c r="L54" s="17">
        <v>0.8</v>
      </c>
      <c r="M54" s="17">
        <f>ROUND(E50*L54,6)</f>
        <v>5364.7647999999999</v>
      </c>
      <c r="N54" s="17">
        <v>6.6</v>
      </c>
      <c r="O54" s="18">
        <f t="shared" si="0"/>
        <v>35407</v>
      </c>
      <c r="P54" s="3"/>
    </row>
    <row r="55" spans="2:16" x14ac:dyDescent="0.25">
      <c r="B55" s="14"/>
      <c r="C55" s="15"/>
      <c r="D55" s="14"/>
      <c r="E55" s="17"/>
      <c r="F55" s="31"/>
      <c r="G55" s="18"/>
      <c r="H55" s="18"/>
      <c r="I55" s="18"/>
      <c r="J55" s="19" t="s">
        <v>20</v>
      </c>
      <c r="K55" s="15" t="s">
        <v>15</v>
      </c>
      <c r="L55" s="17">
        <v>1.6</v>
      </c>
      <c r="M55" s="17">
        <f>ROUND(E50*L55,6)</f>
        <v>10729.5296</v>
      </c>
      <c r="N55" s="17">
        <v>1</v>
      </c>
      <c r="O55" s="18">
        <f t="shared" si="0"/>
        <v>10730</v>
      </c>
      <c r="P55" s="3"/>
    </row>
    <row r="56" spans="2:16" x14ac:dyDescent="0.25">
      <c r="B56" s="14"/>
      <c r="C56" s="15"/>
      <c r="D56" s="14"/>
      <c r="E56" s="17"/>
      <c r="F56" s="31"/>
      <c r="G56" s="18"/>
      <c r="H56" s="18"/>
      <c r="I56" s="18"/>
      <c r="J56" s="19" t="s">
        <v>34</v>
      </c>
      <c r="K56" s="15" t="s">
        <v>15</v>
      </c>
      <c r="L56" s="17">
        <v>1.5</v>
      </c>
      <c r="M56" s="17">
        <f>ROUND(E50*L56,6)</f>
        <v>10058.933999999999</v>
      </c>
      <c r="N56" s="17">
        <v>0.3</v>
      </c>
      <c r="O56" s="18">
        <f t="shared" si="0"/>
        <v>3018</v>
      </c>
      <c r="P56" s="3"/>
    </row>
    <row r="57" spans="2:16" x14ac:dyDescent="0.25">
      <c r="B57" s="14"/>
      <c r="C57" s="15"/>
      <c r="D57" s="14"/>
      <c r="E57" s="17"/>
      <c r="F57" s="31"/>
      <c r="G57" s="18"/>
      <c r="H57" s="18"/>
      <c r="I57" s="18"/>
      <c r="J57" s="19" t="s">
        <v>16</v>
      </c>
      <c r="K57" s="15" t="s">
        <v>15</v>
      </c>
      <c r="L57" s="17">
        <v>21</v>
      </c>
      <c r="M57" s="17">
        <f>ROUND(E50*L57,6)</f>
        <v>140825.076</v>
      </c>
      <c r="N57" s="17">
        <v>0.3</v>
      </c>
      <c r="O57" s="18">
        <f t="shared" si="0"/>
        <v>42248</v>
      </c>
      <c r="P57" s="3"/>
    </row>
    <row r="58" spans="2:16" x14ac:dyDescent="0.25">
      <c r="B58" s="14"/>
      <c r="C58" s="15"/>
      <c r="D58" s="14"/>
      <c r="E58" s="17"/>
      <c r="F58" s="31"/>
      <c r="G58" s="18"/>
      <c r="H58" s="18"/>
      <c r="I58" s="18"/>
      <c r="J58" s="19" t="s">
        <v>19</v>
      </c>
      <c r="K58" s="15" t="s">
        <v>183</v>
      </c>
      <c r="L58" s="17">
        <v>0.75</v>
      </c>
      <c r="M58" s="17">
        <f>ROUND(E50*L58,6)</f>
        <v>5029.4669999999996</v>
      </c>
      <c r="N58" s="17">
        <v>2.8</v>
      </c>
      <c r="O58" s="18">
        <f t="shared" si="0"/>
        <v>14083</v>
      </c>
      <c r="P58" s="3"/>
    </row>
    <row r="59" spans="2:16" ht="26.4" x14ac:dyDescent="0.25">
      <c r="B59" s="14"/>
      <c r="C59" s="15"/>
      <c r="D59" s="14"/>
      <c r="E59" s="17"/>
      <c r="F59" s="31"/>
      <c r="G59" s="18"/>
      <c r="H59" s="18"/>
      <c r="I59" s="18"/>
      <c r="J59" s="15" t="s">
        <v>17</v>
      </c>
      <c r="K59" s="15" t="s">
        <v>18</v>
      </c>
      <c r="L59" s="17">
        <v>0.5</v>
      </c>
      <c r="M59" s="17">
        <f>ROUND(E50*L59,6)</f>
        <v>3352.9780000000001</v>
      </c>
      <c r="N59" s="17">
        <v>19.600000000000001</v>
      </c>
      <c r="O59" s="18">
        <f t="shared" si="0"/>
        <v>65718</v>
      </c>
      <c r="P59" s="3"/>
    </row>
    <row r="60" spans="2:16" x14ac:dyDescent="0.25">
      <c r="B60" s="14"/>
      <c r="C60" s="15"/>
      <c r="D60" s="14"/>
      <c r="E60" s="17"/>
      <c r="F60" s="31"/>
      <c r="G60" s="18"/>
      <c r="H60" s="18"/>
      <c r="I60" s="18"/>
      <c r="J60" s="15" t="s">
        <v>22</v>
      </c>
      <c r="K60" s="15" t="s">
        <v>23</v>
      </c>
      <c r="L60" s="17">
        <v>0.1</v>
      </c>
      <c r="M60" s="17">
        <f>ROUND(E50*L60,6)</f>
        <v>670.59559999999999</v>
      </c>
      <c r="N60" s="17">
        <v>66</v>
      </c>
      <c r="O60" s="18">
        <f t="shared" si="0"/>
        <v>44259</v>
      </c>
      <c r="P60" s="3"/>
    </row>
    <row r="61" spans="2:16" x14ac:dyDescent="0.25">
      <c r="B61" s="14"/>
      <c r="C61" s="15"/>
      <c r="D61" s="14"/>
      <c r="E61" s="17"/>
      <c r="F61" s="31"/>
      <c r="G61" s="18"/>
      <c r="H61" s="18"/>
      <c r="I61" s="18"/>
      <c r="J61" s="15" t="s">
        <v>28</v>
      </c>
      <c r="K61" s="15" t="s">
        <v>29</v>
      </c>
      <c r="L61" s="20">
        <v>5.0999999999999997E-2</v>
      </c>
      <c r="M61" s="17">
        <f>ROUND(E50*L61,6)</f>
        <v>342.00375600000001</v>
      </c>
      <c r="N61" s="17">
        <v>1980</v>
      </c>
      <c r="O61" s="18">
        <f t="shared" si="0"/>
        <v>677167</v>
      </c>
      <c r="P61" s="3"/>
    </row>
    <row r="62" spans="2:16" ht="79.2" x14ac:dyDescent="0.25">
      <c r="B62" s="14">
        <v>6</v>
      </c>
      <c r="C62" s="15" t="s">
        <v>220</v>
      </c>
      <c r="D62" s="16" t="s">
        <v>13</v>
      </c>
      <c r="E62" s="17">
        <v>700</v>
      </c>
      <c r="F62" s="31">
        <v>900</v>
      </c>
      <c r="G62" s="18">
        <f>ROUND(SUM(O62:O73)/E62,0)</f>
        <v>492</v>
      </c>
      <c r="H62" s="18">
        <f>F62+G62</f>
        <v>1392</v>
      </c>
      <c r="I62" s="18">
        <f t="shared" si="1"/>
        <v>974400</v>
      </c>
      <c r="J62" s="15" t="s">
        <v>27</v>
      </c>
      <c r="K62" s="15" t="s">
        <v>13</v>
      </c>
      <c r="L62" s="17">
        <v>2.1</v>
      </c>
      <c r="M62" s="17">
        <f>ROUND(E62*L62,6)</f>
        <v>1470</v>
      </c>
      <c r="N62" s="17">
        <v>114.4</v>
      </c>
      <c r="O62" s="18">
        <f t="shared" si="0"/>
        <v>168168</v>
      </c>
      <c r="P62" s="3"/>
    </row>
    <row r="63" spans="2:16" x14ac:dyDescent="0.25">
      <c r="B63" s="14"/>
      <c r="C63" s="15"/>
      <c r="D63" s="14"/>
      <c r="E63" s="17"/>
      <c r="F63" s="31"/>
      <c r="G63" s="18"/>
      <c r="H63" s="18"/>
      <c r="I63" s="18"/>
      <c r="J63" s="15" t="s">
        <v>31</v>
      </c>
      <c r="K63" s="15" t="s">
        <v>183</v>
      </c>
      <c r="L63" s="17">
        <v>2</v>
      </c>
      <c r="M63" s="17">
        <f>ROUND(E62*L63,6)</f>
        <v>1400</v>
      </c>
      <c r="N63" s="17">
        <v>46.2</v>
      </c>
      <c r="O63" s="18">
        <f t="shared" si="0"/>
        <v>64680</v>
      </c>
      <c r="P63" s="3"/>
    </row>
    <row r="64" spans="2:16" x14ac:dyDescent="0.25">
      <c r="B64" s="14"/>
      <c r="C64" s="15"/>
      <c r="D64" s="14"/>
      <c r="E64" s="17"/>
      <c r="F64" s="31"/>
      <c r="G64" s="18"/>
      <c r="H64" s="18"/>
      <c r="I64" s="18"/>
      <c r="J64" s="15" t="s">
        <v>32</v>
      </c>
      <c r="K64" s="15" t="s">
        <v>15</v>
      </c>
      <c r="L64" s="17">
        <v>0.7</v>
      </c>
      <c r="M64" s="17">
        <f>ROUND(E62*L64,6)</f>
        <v>490</v>
      </c>
      <c r="N64" s="17">
        <v>31.9</v>
      </c>
      <c r="O64" s="18">
        <f t="shared" si="0"/>
        <v>15631</v>
      </c>
      <c r="P64" s="3"/>
    </row>
    <row r="65" spans="1:16" x14ac:dyDescent="0.25">
      <c r="B65" s="14"/>
      <c r="C65" s="15"/>
      <c r="D65" s="14"/>
      <c r="E65" s="17"/>
      <c r="F65" s="31"/>
      <c r="G65" s="18"/>
      <c r="H65" s="18"/>
      <c r="I65" s="18"/>
      <c r="J65" s="19" t="s">
        <v>33</v>
      </c>
      <c r="K65" s="15" t="s">
        <v>15</v>
      </c>
      <c r="L65" s="17">
        <v>0.7</v>
      </c>
      <c r="M65" s="17">
        <f>ROUND(E62*L65,6)</f>
        <v>490</v>
      </c>
      <c r="N65" s="17">
        <v>5.5</v>
      </c>
      <c r="O65" s="18">
        <f t="shared" si="0"/>
        <v>2695</v>
      </c>
      <c r="P65" s="3"/>
    </row>
    <row r="66" spans="1:16" x14ac:dyDescent="0.25">
      <c r="B66" s="14"/>
      <c r="C66" s="15"/>
      <c r="D66" s="14"/>
      <c r="E66" s="17"/>
      <c r="F66" s="31"/>
      <c r="G66" s="18"/>
      <c r="H66" s="18"/>
      <c r="I66" s="18"/>
      <c r="J66" s="19" t="s">
        <v>21</v>
      </c>
      <c r="K66" s="15" t="s">
        <v>15</v>
      </c>
      <c r="L66" s="17">
        <v>0.8</v>
      </c>
      <c r="M66" s="17">
        <f>ROUND(E62*L66,6)</f>
        <v>560</v>
      </c>
      <c r="N66" s="17">
        <v>6.6</v>
      </c>
      <c r="O66" s="18">
        <f t="shared" si="0"/>
        <v>3696</v>
      </c>
      <c r="P66" s="3"/>
    </row>
    <row r="67" spans="1:16" x14ac:dyDescent="0.25">
      <c r="B67" s="14"/>
      <c r="C67" s="15"/>
      <c r="D67" s="14"/>
      <c r="E67" s="17"/>
      <c r="F67" s="31"/>
      <c r="G67" s="18"/>
      <c r="H67" s="18"/>
      <c r="I67" s="18"/>
      <c r="J67" s="19" t="s">
        <v>20</v>
      </c>
      <c r="K67" s="15" t="s">
        <v>15</v>
      </c>
      <c r="L67" s="17">
        <v>1.6</v>
      </c>
      <c r="M67" s="17">
        <f>ROUND(E62*L67,6)</f>
        <v>1120</v>
      </c>
      <c r="N67" s="17">
        <v>1</v>
      </c>
      <c r="O67" s="18">
        <f t="shared" si="0"/>
        <v>1120</v>
      </c>
      <c r="P67" s="3"/>
    </row>
    <row r="68" spans="1:16" x14ac:dyDescent="0.25">
      <c r="B68" s="14"/>
      <c r="C68" s="15"/>
      <c r="D68" s="14"/>
      <c r="E68" s="17"/>
      <c r="F68" s="31"/>
      <c r="G68" s="18"/>
      <c r="H68" s="18"/>
      <c r="I68" s="18"/>
      <c r="J68" s="19" t="s">
        <v>34</v>
      </c>
      <c r="K68" s="15" t="s">
        <v>15</v>
      </c>
      <c r="L68" s="17">
        <v>1.5</v>
      </c>
      <c r="M68" s="17">
        <f>ROUND(E62*L68,6)</f>
        <v>1050</v>
      </c>
      <c r="N68" s="17">
        <v>0.3</v>
      </c>
      <c r="O68" s="18">
        <f t="shared" si="0"/>
        <v>315</v>
      </c>
      <c r="P68" s="3"/>
    </row>
    <row r="69" spans="1:16" x14ac:dyDescent="0.25">
      <c r="B69" s="14"/>
      <c r="C69" s="15"/>
      <c r="D69" s="14"/>
      <c r="E69" s="17"/>
      <c r="F69" s="31"/>
      <c r="G69" s="18"/>
      <c r="H69" s="18"/>
      <c r="I69" s="18"/>
      <c r="J69" s="19" t="s">
        <v>16</v>
      </c>
      <c r="K69" s="15" t="s">
        <v>15</v>
      </c>
      <c r="L69" s="17">
        <v>21</v>
      </c>
      <c r="M69" s="17">
        <f>ROUND(E62*L69,6)</f>
        <v>14700</v>
      </c>
      <c r="N69" s="17">
        <v>0.3</v>
      </c>
      <c r="O69" s="18">
        <f t="shared" ref="O69:O132" si="2">ROUND(M69*N69,0)</f>
        <v>4410</v>
      </c>
      <c r="P69" s="3"/>
    </row>
    <row r="70" spans="1:16" x14ac:dyDescent="0.25">
      <c r="B70" s="14"/>
      <c r="C70" s="15"/>
      <c r="D70" s="14"/>
      <c r="E70" s="17"/>
      <c r="F70" s="31"/>
      <c r="G70" s="18"/>
      <c r="H70" s="18"/>
      <c r="I70" s="18"/>
      <c r="J70" s="19" t="s">
        <v>19</v>
      </c>
      <c r="K70" s="15" t="s">
        <v>183</v>
      </c>
      <c r="L70" s="17">
        <v>0.75</v>
      </c>
      <c r="M70" s="17">
        <f>ROUND(E62*L70,6)</f>
        <v>525</v>
      </c>
      <c r="N70" s="17">
        <v>2.8</v>
      </c>
      <c r="O70" s="18">
        <f t="shared" si="2"/>
        <v>1470</v>
      </c>
      <c r="P70" s="3"/>
    </row>
    <row r="71" spans="1:16" ht="26.4" x14ac:dyDescent="0.25">
      <c r="B71" s="14"/>
      <c r="C71" s="15"/>
      <c r="D71" s="14"/>
      <c r="E71" s="17"/>
      <c r="F71" s="31"/>
      <c r="G71" s="18"/>
      <c r="H71" s="18"/>
      <c r="I71" s="18"/>
      <c r="J71" s="15" t="s">
        <v>17</v>
      </c>
      <c r="K71" s="15" t="s">
        <v>18</v>
      </c>
      <c r="L71" s="17">
        <v>0.5</v>
      </c>
      <c r="M71" s="17">
        <f>ROUND(E62*L71,6)</f>
        <v>350</v>
      </c>
      <c r="N71" s="17">
        <v>19.600000000000001</v>
      </c>
      <c r="O71" s="18">
        <f t="shared" si="2"/>
        <v>6860</v>
      </c>
      <c r="P71" s="3"/>
    </row>
    <row r="72" spans="1:16" x14ac:dyDescent="0.25">
      <c r="B72" s="14"/>
      <c r="C72" s="15"/>
      <c r="D72" s="14"/>
      <c r="E72" s="17"/>
      <c r="F72" s="31"/>
      <c r="G72" s="18"/>
      <c r="H72" s="18"/>
      <c r="I72" s="18"/>
      <c r="J72" s="15" t="s">
        <v>22</v>
      </c>
      <c r="K72" s="15" t="s">
        <v>23</v>
      </c>
      <c r="L72" s="17">
        <v>0.1</v>
      </c>
      <c r="M72" s="17">
        <f>ROUND(E62*L72,6)</f>
        <v>70</v>
      </c>
      <c r="N72" s="17">
        <v>66</v>
      </c>
      <c r="O72" s="18">
        <f t="shared" si="2"/>
        <v>4620</v>
      </c>
      <c r="P72" s="3"/>
    </row>
    <row r="73" spans="1:16" x14ac:dyDescent="0.25">
      <c r="B73" s="14"/>
      <c r="C73" s="15"/>
      <c r="D73" s="14"/>
      <c r="E73" s="17"/>
      <c r="F73" s="31"/>
      <c r="G73" s="18"/>
      <c r="H73" s="18"/>
      <c r="I73" s="18"/>
      <c r="J73" s="15" t="s">
        <v>28</v>
      </c>
      <c r="K73" s="15" t="s">
        <v>29</v>
      </c>
      <c r="L73" s="20">
        <v>5.0999999999999997E-2</v>
      </c>
      <c r="M73" s="17">
        <f>ROUND(E62*L73,6)</f>
        <v>35.700000000000003</v>
      </c>
      <c r="N73" s="17">
        <v>1980</v>
      </c>
      <c r="O73" s="18">
        <f t="shared" si="2"/>
        <v>70686</v>
      </c>
      <c r="P73" s="3"/>
    </row>
    <row r="74" spans="1:16" ht="26.4" x14ac:dyDescent="0.25">
      <c r="A74" s="7"/>
      <c r="B74" s="14">
        <v>7</v>
      </c>
      <c r="C74" s="15" t="s">
        <v>212</v>
      </c>
      <c r="D74" s="16" t="s">
        <v>13</v>
      </c>
      <c r="E74" s="17">
        <v>700</v>
      </c>
      <c r="F74" s="31">
        <v>45</v>
      </c>
      <c r="G74" s="18">
        <f t="shared" ref="G74:G84" si="3">ROUND(SUM(O74)/E74,0)</f>
        <v>5</v>
      </c>
      <c r="H74" s="18">
        <f t="shared" ref="H74:H85" si="4">F74+G74</f>
        <v>50</v>
      </c>
      <c r="I74" s="18">
        <f t="shared" ref="I74:I132" si="5">ROUND(E74*H74,0)</f>
        <v>35000</v>
      </c>
      <c r="J74" s="15" t="s">
        <v>68</v>
      </c>
      <c r="K74" s="15" t="s">
        <v>23</v>
      </c>
      <c r="L74" s="17">
        <v>0.1</v>
      </c>
      <c r="M74" s="17">
        <f t="shared" ref="M74:M84" si="6">ROUND(E74*L74,6)</f>
        <v>70</v>
      </c>
      <c r="N74" s="17">
        <v>52.8</v>
      </c>
      <c r="O74" s="18">
        <f t="shared" si="2"/>
        <v>3696</v>
      </c>
      <c r="P74" s="3"/>
    </row>
    <row r="75" spans="1:16" ht="26.4" x14ac:dyDescent="0.25">
      <c r="A75" s="7"/>
      <c r="B75" s="14">
        <v>8</v>
      </c>
      <c r="C75" s="15" t="s">
        <v>213</v>
      </c>
      <c r="D75" s="16" t="s">
        <v>13</v>
      </c>
      <c r="E75" s="17">
        <v>700</v>
      </c>
      <c r="F75" s="31">
        <v>375</v>
      </c>
      <c r="G75" s="18">
        <f t="shared" si="3"/>
        <v>27</v>
      </c>
      <c r="H75" s="18">
        <f t="shared" si="4"/>
        <v>402</v>
      </c>
      <c r="I75" s="18">
        <f t="shared" si="5"/>
        <v>281400</v>
      </c>
      <c r="J75" s="15" t="s">
        <v>36</v>
      </c>
      <c r="K75" s="15" t="s">
        <v>18</v>
      </c>
      <c r="L75" s="17">
        <v>1.7</v>
      </c>
      <c r="M75" s="17">
        <f t="shared" si="6"/>
        <v>1190</v>
      </c>
      <c r="N75" s="17">
        <v>16</v>
      </c>
      <c r="O75" s="18">
        <f t="shared" si="2"/>
        <v>19040</v>
      </c>
      <c r="P75" s="3"/>
    </row>
    <row r="76" spans="1:16" ht="26.4" x14ac:dyDescent="0.25">
      <c r="A76" s="7"/>
      <c r="B76" s="14">
        <v>9</v>
      </c>
      <c r="C76" s="15" t="s">
        <v>212</v>
      </c>
      <c r="D76" s="16" t="s">
        <v>13</v>
      </c>
      <c r="E76" s="17">
        <v>700</v>
      </c>
      <c r="F76" s="31">
        <v>45</v>
      </c>
      <c r="G76" s="18">
        <f t="shared" si="3"/>
        <v>5</v>
      </c>
      <c r="H76" s="18">
        <f t="shared" si="4"/>
        <v>50</v>
      </c>
      <c r="I76" s="18">
        <f t="shared" si="5"/>
        <v>35000</v>
      </c>
      <c r="J76" s="15" t="s">
        <v>68</v>
      </c>
      <c r="K76" s="15" t="s">
        <v>23</v>
      </c>
      <c r="L76" s="17">
        <v>0.1</v>
      </c>
      <c r="M76" s="17">
        <f t="shared" si="6"/>
        <v>70</v>
      </c>
      <c r="N76" s="17">
        <v>52.8</v>
      </c>
      <c r="O76" s="18">
        <f t="shared" si="2"/>
        <v>3696</v>
      </c>
      <c r="P76" s="3"/>
    </row>
    <row r="77" spans="1:16" ht="26.4" x14ac:dyDescent="0.25">
      <c r="A77" s="7"/>
      <c r="B77" s="14">
        <v>10</v>
      </c>
      <c r="C77" s="15" t="s">
        <v>214</v>
      </c>
      <c r="D77" s="16" t="s">
        <v>13</v>
      </c>
      <c r="E77" s="17">
        <v>700</v>
      </c>
      <c r="F77" s="31">
        <v>225</v>
      </c>
      <c r="G77" s="18">
        <f t="shared" si="3"/>
        <v>23</v>
      </c>
      <c r="H77" s="18">
        <f t="shared" si="4"/>
        <v>248</v>
      </c>
      <c r="I77" s="18">
        <f t="shared" si="5"/>
        <v>173600</v>
      </c>
      <c r="J77" s="15" t="s">
        <v>39</v>
      </c>
      <c r="K77" s="15" t="s">
        <v>18</v>
      </c>
      <c r="L77" s="17">
        <v>0.35</v>
      </c>
      <c r="M77" s="17">
        <f t="shared" si="6"/>
        <v>245</v>
      </c>
      <c r="N77" s="17">
        <v>66</v>
      </c>
      <c r="O77" s="18">
        <f t="shared" si="2"/>
        <v>16170</v>
      </c>
      <c r="P77" s="3"/>
    </row>
    <row r="78" spans="1:16" ht="26.4" x14ac:dyDescent="0.25">
      <c r="A78" s="7"/>
      <c r="B78" s="14">
        <v>11</v>
      </c>
      <c r="C78" s="15" t="s">
        <v>37</v>
      </c>
      <c r="D78" s="16" t="s">
        <v>13</v>
      </c>
      <c r="E78" s="17">
        <v>8198</v>
      </c>
      <c r="F78" s="31">
        <v>30</v>
      </c>
      <c r="G78" s="18">
        <f t="shared" si="3"/>
        <v>5</v>
      </c>
      <c r="H78" s="18">
        <f t="shared" si="4"/>
        <v>35</v>
      </c>
      <c r="I78" s="18">
        <f t="shared" si="5"/>
        <v>286930</v>
      </c>
      <c r="J78" s="15" t="s">
        <v>68</v>
      </c>
      <c r="K78" s="15" t="s">
        <v>23</v>
      </c>
      <c r="L78" s="17">
        <v>0.1</v>
      </c>
      <c r="M78" s="17">
        <f t="shared" si="6"/>
        <v>819.8</v>
      </c>
      <c r="N78" s="17">
        <v>52.8</v>
      </c>
      <c r="O78" s="18">
        <f t="shared" si="2"/>
        <v>43285</v>
      </c>
      <c r="P78" s="3"/>
    </row>
    <row r="79" spans="1:16" ht="26.4" x14ac:dyDescent="0.25">
      <c r="A79" s="7"/>
      <c r="B79" s="14">
        <v>12</v>
      </c>
      <c r="C79" s="15" t="s">
        <v>35</v>
      </c>
      <c r="D79" s="16" t="s">
        <v>13</v>
      </c>
      <c r="E79" s="17">
        <v>8198</v>
      </c>
      <c r="F79" s="31">
        <v>250</v>
      </c>
      <c r="G79" s="18">
        <f t="shared" si="3"/>
        <v>27</v>
      </c>
      <c r="H79" s="18">
        <f t="shared" si="4"/>
        <v>277</v>
      </c>
      <c r="I79" s="18">
        <f t="shared" si="5"/>
        <v>2270846</v>
      </c>
      <c r="J79" s="15" t="s">
        <v>36</v>
      </c>
      <c r="K79" s="15" t="s">
        <v>18</v>
      </c>
      <c r="L79" s="17">
        <v>1.7</v>
      </c>
      <c r="M79" s="17">
        <f t="shared" si="6"/>
        <v>13936.6</v>
      </c>
      <c r="N79" s="17">
        <v>16</v>
      </c>
      <c r="O79" s="18">
        <f t="shared" si="2"/>
        <v>222986</v>
      </c>
      <c r="P79" s="3"/>
    </row>
    <row r="80" spans="1:16" ht="26.4" x14ac:dyDescent="0.25">
      <c r="A80" s="7"/>
      <c r="B80" s="14">
        <v>13</v>
      </c>
      <c r="C80" s="15" t="s">
        <v>37</v>
      </c>
      <c r="D80" s="16" t="s">
        <v>13</v>
      </c>
      <c r="E80" s="17">
        <v>8198</v>
      </c>
      <c r="F80" s="31">
        <v>30</v>
      </c>
      <c r="G80" s="18">
        <f t="shared" si="3"/>
        <v>5</v>
      </c>
      <c r="H80" s="18">
        <f t="shared" si="4"/>
        <v>35</v>
      </c>
      <c r="I80" s="18">
        <f t="shared" si="5"/>
        <v>286930</v>
      </c>
      <c r="J80" s="15" t="s">
        <v>68</v>
      </c>
      <c r="K80" s="15" t="s">
        <v>23</v>
      </c>
      <c r="L80" s="17">
        <v>0.1</v>
      </c>
      <c r="M80" s="17">
        <f t="shared" si="6"/>
        <v>819.8</v>
      </c>
      <c r="N80" s="17">
        <v>52.8</v>
      </c>
      <c r="O80" s="18">
        <f t="shared" si="2"/>
        <v>43285</v>
      </c>
      <c r="P80" s="3"/>
    </row>
    <row r="81" spans="1:16" ht="26.4" x14ac:dyDescent="0.25">
      <c r="A81" s="7"/>
      <c r="B81" s="14">
        <v>14</v>
      </c>
      <c r="C81" s="15" t="s">
        <v>40</v>
      </c>
      <c r="D81" s="16" t="s">
        <v>13</v>
      </c>
      <c r="E81" s="17">
        <v>8198</v>
      </c>
      <c r="F81" s="31">
        <v>150</v>
      </c>
      <c r="G81" s="18">
        <f t="shared" si="3"/>
        <v>23</v>
      </c>
      <c r="H81" s="18">
        <f t="shared" si="4"/>
        <v>173</v>
      </c>
      <c r="I81" s="18">
        <f t="shared" si="5"/>
        <v>1418254</v>
      </c>
      <c r="J81" s="15" t="s">
        <v>39</v>
      </c>
      <c r="K81" s="15" t="s">
        <v>18</v>
      </c>
      <c r="L81" s="17">
        <v>0.35</v>
      </c>
      <c r="M81" s="17">
        <f t="shared" si="6"/>
        <v>2869.3</v>
      </c>
      <c r="N81" s="17">
        <v>66</v>
      </c>
      <c r="O81" s="18">
        <f t="shared" si="2"/>
        <v>189374</v>
      </c>
      <c r="P81" s="3"/>
    </row>
    <row r="82" spans="1:16" ht="26.4" x14ac:dyDescent="0.25">
      <c r="A82" s="7"/>
      <c r="B82" s="14">
        <v>15</v>
      </c>
      <c r="C82" s="15" t="s">
        <v>37</v>
      </c>
      <c r="D82" s="16" t="s">
        <v>13</v>
      </c>
      <c r="E82" s="17">
        <v>632.15</v>
      </c>
      <c r="F82" s="31">
        <v>30</v>
      </c>
      <c r="G82" s="18">
        <f t="shared" si="3"/>
        <v>5</v>
      </c>
      <c r="H82" s="18">
        <f t="shared" si="4"/>
        <v>35</v>
      </c>
      <c r="I82" s="18">
        <f t="shared" si="5"/>
        <v>22125</v>
      </c>
      <c r="J82" s="15" t="s">
        <v>68</v>
      </c>
      <c r="K82" s="15" t="s">
        <v>23</v>
      </c>
      <c r="L82" s="17">
        <v>0.1</v>
      </c>
      <c r="M82" s="17">
        <f t="shared" si="6"/>
        <v>63.215000000000003</v>
      </c>
      <c r="N82" s="17">
        <v>52.8</v>
      </c>
      <c r="O82" s="18">
        <f t="shared" si="2"/>
        <v>3338</v>
      </c>
      <c r="P82" s="3"/>
    </row>
    <row r="83" spans="1:16" ht="26.4" x14ac:dyDescent="0.25">
      <c r="A83" s="7"/>
      <c r="B83" s="14">
        <v>16</v>
      </c>
      <c r="C83" s="15" t="s">
        <v>35</v>
      </c>
      <c r="D83" s="16" t="s">
        <v>13</v>
      </c>
      <c r="E83" s="17">
        <v>632.15</v>
      </c>
      <c r="F83" s="31">
        <v>250</v>
      </c>
      <c r="G83" s="18">
        <f t="shared" si="3"/>
        <v>27</v>
      </c>
      <c r="H83" s="18">
        <f t="shared" si="4"/>
        <v>277</v>
      </c>
      <c r="I83" s="18">
        <f t="shared" si="5"/>
        <v>175106</v>
      </c>
      <c r="J83" s="15" t="s">
        <v>36</v>
      </c>
      <c r="K83" s="15" t="s">
        <v>18</v>
      </c>
      <c r="L83" s="17">
        <v>1.7</v>
      </c>
      <c r="M83" s="17">
        <f t="shared" si="6"/>
        <v>1074.655</v>
      </c>
      <c r="N83" s="17">
        <v>16</v>
      </c>
      <c r="O83" s="18">
        <f t="shared" si="2"/>
        <v>17194</v>
      </c>
      <c r="P83" s="3"/>
    </row>
    <row r="84" spans="1:16" ht="26.4" x14ac:dyDescent="0.25">
      <c r="A84" s="7"/>
      <c r="B84" s="14">
        <v>17</v>
      </c>
      <c r="C84" s="15" t="s">
        <v>37</v>
      </c>
      <c r="D84" s="16" t="s">
        <v>13</v>
      </c>
      <c r="E84" s="17">
        <v>632.15</v>
      </c>
      <c r="F84" s="31">
        <v>30</v>
      </c>
      <c r="G84" s="18">
        <f t="shared" si="3"/>
        <v>5</v>
      </c>
      <c r="H84" s="18">
        <f t="shared" si="4"/>
        <v>35</v>
      </c>
      <c r="I84" s="18">
        <f t="shared" si="5"/>
        <v>22125</v>
      </c>
      <c r="J84" s="15" t="s">
        <v>68</v>
      </c>
      <c r="K84" s="15" t="s">
        <v>23</v>
      </c>
      <c r="L84" s="17">
        <v>0.1</v>
      </c>
      <c r="M84" s="17">
        <f t="shared" si="6"/>
        <v>63.215000000000003</v>
      </c>
      <c r="N84" s="17">
        <v>52.8</v>
      </c>
      <c r="O84" s="18">
        <f t="shared" si="2"/>
        <v>3338</v>
      </c>
      <c r="P84" s="3"/>
    </row>
    <row r="85" spans="1:16" ht="26.4" x14ac:dyDescent="0.25">
      <c r="B85" s="14">
        <v>18</v>
      </c>
      <c r="C85" s="15" t="s">
        <v>43</v>
      </c>
      <c r="D85" s="16" t="s">
        <v>13</v>
      </c>
      <c r="E85" s="17">
        <v>632.15</v>
      </c>
      <c r="F85" s="31">
        <v>100</v>
      </c>
      <c r="G85" s="18">
        <f>ROUND(SUM(O85:O86)/E85,0)</f>
        <v>50</v>
      </c>
      <c r="H85" s="18">
        <f t="shared" si="4"/>
        <v>150</v>
      </c>
      <c r="I85" s="18">
        <f t="shared" si="5"/>
        <v>94823</v>
      </c>
      <c r="J85" s="15" t="s">
        <v>41</v>
      </c>
      <c r="K85" s="15" t="s">
        <v>13</v>
      </c>
      <c r="L85" s="17">
        <v>1.1200000000000001</v>
      </c>
      <c r="M85" s="17">
        <f t="shared" ref="M85" si="7">ROUND(E85*L85,6)</f>
        <v>708.00800000000004</v>
      </c>
      <c r="N85" s="17">
        <v>40.700000000000003</v>
      </c>
      <c r="O85" s="18">
        <f t="shared" si="2"/>
        <v>28816</v>
      </c>
      <c r="P85" s="3"/>
    </row>
    <row r="86" spans="1:16" ht="26.4" x14ac:dyDescent="0.25">
      <c r="B86" s="14"/>
      <c r="C86" s="15"/>
      <c r="D86" s="14"/>
      <c r="E86" s="17"/>
      <c r="F86" s="31"/>
      <c r="G86" s="18"/>
      <c r="H86" s="18"/>
      <c r="I86" s="18"/>
      <c r="J86" s="15" t="s">
        <v>42</v>
      </c>
      <c r="K86" s="15" t="s">
        <v>15</v>
      </c>
      <c r="L86" s="20">
        <v>2.9000000000000001E-2</v>
      </c>
      <c r="M86" s="17">
        <f>ROUND(E85*L86,6)</f>
        <v>18.332350000000002</v>
      </c>
      <c r="N86" s="17">
        <v>165</v>
      </c>
      <c r="O86" s="18">
        <f t="shared" si="2"/>
        <v>3025</v>
      </c>
      <c r="P86" s="3"/>
    </row>
    <row r="87" spans="1:16" ht="26.4" x14ac:dyDescent="0.25">
      <c r="A87" s="7"/>
      <c r="B87" s="14">
        <v>19</v>
      </c>
      <c r="C87" s="15" t="s">
        <v>37</v>
      </c>
      <c r="D87" s="16" t="s">
        <v>13</v>
      </c>
      <c r="E87" s="17">
        <v>632.15</v>
      </c>
      <c r="F87" s="31">
        <v>30</v>
      </c>
      <c r="G87" s="18">
        <f>ROUND(SUM(O87)/E87,0)</f>
        <v>5</v>
      </c>
      <c r="H87" s="18">
        <f>F87+G87</f>
        <v>35</v>
      </c>
      <c r="I87" s="18">
        <f t="shared" si="5"/>
        <v>22125</v>
      </c>
      <c r="J87" s="15" t="s">
        <v>68</v>
      </c>
      <c r="K87" s="15" t="s">
        <v>23</v>
      </c>
      <c r="L87" s="17">
        <v>0.1</v>
      </c>
      <c r="M87" s="17">
        <f>ROUND(E87*L87,6)</f>
        <v>63.215000000000003</v>
      </c>
      <c r="N87" s="17">
        <v>52.8</v>
      </c>
      <c r="O87" s="18">
        <f t="shared" si="2"/>
        <v>3338</v>
      </c>
      <c r="P87" s="3"/>
    </row>
    <row r="88" spans="1:16" ht="26.4" x14ac:dyDescent="0.25">
      <c r="A88" s="7"/>
      <c r="B88" s="14">
        <v>20</v>
      </c>
      <c r="C88" s="15" t="s">
        <v>38</v>
      </c>
      <c r="D88" s="16" t="s">
        <v>13</v>
      </c>
      <c r="E88" s="17">
        <v>632.15</v>
      </c>
      <c r="F88" s="31">
        <v>150</v>
      </c>
      <c r="G88" s="18">
        <f>ROUND(SUM(O88)/E88,0)</f>
        <v>26</v>
      </c>
      <c r="H88" s="18">
        <f>F88+G88</f>
        <v>176</v>
      </c>
      <c r="I88" s="18">
        <f t="shared" si="5"/>
        <v>111258</v>
      </c>
      <c r="J88" s="15" t="s">
        <v>195</v>
      </c>
      <c r="K88" s="15" t="s">
        <v>18</v>
      </c>
      <c r="L88" s="17">
        <v>0.36</v>
      </c>
      <c r="M88" s="17">
        <f>ROUND(E88*L88,6)</f>
        <v>227.57400000000001</v>
      </c>
      <c r="N88" s="17">
        <v>71.5</v>
      </c>
      <c r="O88" s="18">
        <f t="shared" si="2"/>
        <v>16272</v>
      </c>
      <c r="P88" s="3"/>
    </row>
    <row r="89" spans="1:16" ht="26.4" x14ac:dyDescent="0.25">
      <c r="A89" s="7"/>
      <c r="B89" s="14">
        <v>21</v>
      </c>
      <c r="C89" s="15" t="s">
        <v>37</v>
      </c>
      <c r="D89" s="16" t="s">
        <v>13</v>
      </c>
      <c r="E89" s="17">
        <v>718.97</v>
      </c>
      <c r="F89" s="31">
        <v>30</v>
      </c>
      <c r="G89" s="18">
        <f>ROUND(SUM(O89)/E89,0)</f>
        <v>5</v>
      </c>
      <c r="H89" s="18">
        <f>F89+G89</f>
        <v>35</v>
      </c>
      <c r="I89" s="18">
        <f t="shared" si="5"/>
        <v>25164</v>
      </c>
      <c r="J89" s="15" t="s">
        <v>68</v>
      </c>
      <c r="K89" s="15" t="s">
        <v>23</v>
      </c>
      <c r="L89" s="17">
        <v>0.1</v>
      </c>
      <c r="M89" s="17">
        <f>ROUND(E89*L89,6)</f>
        <v>71.897000000000006</v>
      </c>
      <c r="N89" s="17">
        <v>52.8</v>
      </c>
      <c r="O89" s="18">
        <f t="shared" si="2"/>
        <v>3796</v>
      </c>
      <c r="P89" s="3"/>
    </row>
    <row r="90" spans="1:16" ht="26.4" x14ac:dyDescent="0.25">
      <c r="B90" s="14">
        <v>22</v>
      </c>
      <c r="C90" s="15" t="s">
        <v>46</v>
      </c>
      <c r="D90" s="16" t="s">
        <v>13</v>
      </c>
      <c r="E90" s="17">
        <v>718.97</v>
      </c>
      <c r="F90" s="31">
        <v>1000</v>
      </c>
      <c r="G90" s="18">
        <f>ROUND(SUM(O90:O92)/E90,0)</f>
        <v>403</v>
      </c>
      <c r="H90" s="18">
        <f>F90+G90</f>
        <v>1403</v>
      </c>
      <c r="I90" s="18">
        <f t="shared" si="5"/>
        <v>1008715</v>
      </c>
      <c r="J90" s="15" t="s">
        <v>47</v>
      </c>
      <c r="K90" s="15" t="s">
        <v>13</v>
      </c>
      <c r="L90" s="17">
        <v>1.07</v>
      </c>
      <c r="M90" s="17">
        <f>ROUND(E90*L90,6)</f>
        <v>769.29790000000003</v>
      </c>
      <c r="N90" s="17">
        <v>242</v>
      </c>
      <c r="O90" s="18">
        <f t="shared" si="2"/>
        <v>186170</v>
      </c>
      <c r="P90" s="3"/>
    </row>
    <row r="91" spans="1:16" x14ac:dyDescent="0.25">
      <c r="B91" s="14"/>
      <c r="C91" s="15"/>
      <c r="D91" s="14"/>
      <c r="E91" s="17"/>
      <c r="F91" s="31"/>
      <c r="G91" s="18"/>
      <c r="H91" s="18"/>
      <c r="I91" s="18"/>
      <c r="J91" s="15" t="s">
        <v>48</v>
      </c>
      <c r="K91" s="15" t="s">
        <v>18</v>
      </c>
      <c r="L91" s="17">
        <v>7.5</v>
      </c>
      <c r="M91" s="17">
        <f>ROUND(E90*L91,6)</f>
        <v>5392.2749999999996</v>
      </c>
      <c r="N91" s="17">
        <v>15.6</v>
      </c>
      <c r="O91" s="18">
        <f t="shared" si="2"/>
        <v>84119</v>
      </c>
      <c r="P91" s="3"/>
    </row>
    <row r="92" spans="1:16" x14ac:dyDescent="0.25">
      <c r="B92" s="14"/>
      <c r="C92" s="15"/>
      <c r="D92" s="14"/>
      <c r="E92" s="17"/>
      <c r="F92" s="31"/>
      <c r="G92" s="18"/>
      <c r="H92" s="18"/>
      <c r="I92" s="18"/>
      <c r="J92" s="15" t="s">
        <v>49</v>
      </c>
      <c r="K92" s="15" t="s">
        <v>18</v>
      </c>
      <c r="L92" s="17">
        <v>0.5</v>
      </c>
      <c r="M92" s="17">
        <f>ROUND(E90*L92,6)</f>
        <v>359.48500000000001</v>
      </c>
      <c r="N92" s="17">
        <v>55</v>
      </c>
      <c r="O92" s="18">
        <f t="shared" si="2"/>
        <v>19772</v>
      </c>
      <c r="P92" s="3"/>
    </row>
    <row r="93" spans="1:16" ht="39.6" x14ac:dyDescent="0.25">
      <c r="B93" s="14">
        <v>23</v>
      </c>
      <c r="C93" s="15" t="s">
        <v>67</v>
      </c>
      <c r="D93" s="16" t="s">
        <v>13</v>
      </c>
      <c r="E93" s="17">
        <v>1133.04</v>
      </c>
      <c r="F93" s="31">
        <v>30</v>
      </c>
      <c r="G93" s="18">
        <f>ROUND(SUM(O93)/E93,0)</f>
        <v>18</v>
      </c>
      <c r="H93" s="18">
        <f>F93+G93</f>
        <v>48</v>
      </c>
      <c r="I93" s="18">
        <f t="shared" si="5"/>
        <v>54386</v>
      </c>
      <c r="J93" s="15" t="s">
        <v>69</v>
      </c>
      <c r="K93" s="15" t="s">
        <v>18</v>
      </c>
      <c r="L93" s="17">
        <v>0.2</v>
      </c>
      <c r="M93" s="17">
        <f>ROUND(E93*L93,6)</f>
        <v>226.608</v>
      </c>
      <c r="N93" s="17">
        <v>90.2</v>
      </c>
      <c r="O93" s="18">
        <f t="shared" si="2"/>
        <v>20440</v>
      </c>
      <c r="P93" s="3"/>
    </row>
    <row r="94" spans="1:16" ht="39.6" x14ac:dyDescent="0.25">
      <c r="B94" s="14">
        <v>24</v>
      </c>
      <c r="C94" s="15" t="s">
        <v>70</v>
      </c>
      <c r="D94" s="16" t="s">
        <v>13</v>
      </c>
      <c r="E94" s="17">
        <v>1133.04</v>
      </c>
      <c r="F94" s="31">
        <v>350</v>
      </c>
      <c r="G94" s="18">
        <f>ROUND(SUM(O94:O96)/E94,0)</f>
        <v>311</v>
      </c>
      <c r="H94" s="18">
        <f>F94+G94</f>
        <v>661</v>
      </c>
      <c r="I94" s="18">
        <f t="shared" si="5"/>
        <v>748939</v>
      </c>
      <c r="J94" s="15" t="s">
        <v>36</v>
      </c>
      <c r="K94" s="15" t="s">
        <v>18</v>
      </c>
      <c r="L94" s="17">
        <v>17</v>
      </c>
      <c r="M94" s="17">
        <f>ROUND(E94*L94,6)</f>
        <v>19261.68</v>
      </c>
      <c r="N94" s="17">
        <v>16</v>
      </c>
      <c r="O94" s="18">
        <f t="shared" si="2"/>
        <v>308187</v>
      </c>
      <c r="P94" s="3"/>
    </row>
    <row r="95" spans="1:16" ht="26.4" x14ac:dyDescent="0.25">
      <c r="B95" s="14"/>
      <c r="C95" s="15"/>
      <c r="D95" s="14"/>
      <c r="E95" s="17"/>
      <c r="F95" s="31"/>
      <c r="G95" s="18"/>
      <c r="H95" s="18"/>
      <c r="I95" s="18"/>
      <c r="J95" s="15" t="s">
        <v>71</v>
      </c>
      <c r="K95" s="15" t="s">
        <v>13</v>
      </c>
      <c r="L95" s="17">
        <v>1.05</v>
      </c>
      <c r="M95" s="17">
        <f>ROUND(E94*L95,6)</f>
        <v>1189.692</v>
      </c>
      <c r="N95" s="17">
        <v>33</v>
      </c>
      <c r="O95" s="18">
        <f t="shared" si="2"/>
        <v>39260</v>
      </c>
      <c r="P95" s="3"/>
    </row>
    <row r="96" spans="1:16" x14ac:dyDescent="0.25">
      <c r="B96" s="14"/>
      <c r="C96" s="15"/>
      <c r="D96" s="14"/>
      <c r="E96" s="17"/>
      <c r="F96" s="31"/>
      <c r="G96" s="18"/>
      <c r="H96" s="18"/>
      <c r="I96" s="18"/>
      <c r="J96" s="15" t="s">
        <v>72</v>
      </c>
      <c r="K96" s="15" t="s">
        <v>15</v>
      </c>
      <c r="L96" s="17">
        <v>4</v>
      </c>
      <c r="M96" s="17">
        <f>ROUND(E94*L96,6)</f>
        <v>4532.16</v>
      </c>
      <c r="N96" s="17">
        <v>1</v>
      </c>
      <c r="O96" s="18">
        <f t="shared" si="2"/>
        <v>4532</v>
      </c>
      <c r="P96" s="3"/>
    </row>
    <row r="97" spans="1:16" ht="26.4" x14ac:dyDescent="0.25">
      <c r="A97" s="7"/>
      <c r="B97" s="14">
        <v>25</v>
      </c>
      <c r="C97" s="15" t="s">
        <v>37</v>
      </c>
      <c r="D97" s="16" t="s">
        <v>13</v>
      </c>
      <c r="E97" s="17">
        <v>1133.04</v>
      </c>
      <c r="F97" s="31">
        <v>30</v>
      </c>
      <c r="G97" s="18">
        <f>ROUND(SUM(O97)/E97,0)</f>
        <v>5</v>
      </c>
      <c r="H97" s="18">
        <f>F97+G97</f>
        <v>35</v>
      </c>
      <c r="I97" s="18">
        <f t="shared" si="5"/>
        <v>39656</v>
      </c>
      <c r="J97" s="15" t="s">
        <v>68</v>
      </c>
      <c r="K97" s="15" t="s">
        <v>23</v>
      </c>
      <c r="L97" s="17">
        <v>0.1</v>
      </c>
      <c r="M97" s="17">
        <f>ROUND(E97*L97,6)</f>
        <v>113.304</v>
      </c>
      <c r="N97" s="17">
        <v>52.8</v>
      </c>
      <c r="O97" s="18">
        <f t="shared" si="2"/>
        <v>5982</v>
      </c>
      <c r="P97" s="3"/>
    </row>
    <row r="98" spans="1:16" x14ac:dyDescent="0.25">
      <c r="A98" s="7"/>
      <c r="B98" s="14">
        <v>26</v>
      </c>
      <c r="C98" s="15" t="s">
        <v>45</v>
      </c>
      <c r="D98" s="16" t="s">
        <v>13</v>
      </c>
      <c r="E98" s="17">
        <v>1133.04</v>
      </c>
      <c r="F98" s="31">
        <v>150</v>
      </c>
      <c r="G98" s="18">
        <f>ROUND(SUM(O98)/E98,0)</f>
        <v>135</v>
      </c>
      <c r="H98" s="18">
        <f>F98+G98</f>
        <v>285</v>
      </c>
      <c r="I98" s="18">
        <f t="shared" si="5"/>
        <v>322916</v>
      </c>
      <c r="J98" s="15" t="s">
        <v>44</v>
      </c>
      <c r="K98" s="15" t="s">
        <v>18</v>
      </c>
      <c r="L98" s="17">
        <v>1.8</v>
      </c>
      <c r="M98" s="17">
        <f>ROUND(E98*L98,6)</f>
        <v>2039.472</v>
      </c>
      <c r="N98" s="17">
        <v>74.8</v>
      </c>
      <c r="O98" s="18">
        <f t="shared" si="2"/>
        <v>152553</v>
      </c>
      <c r="P98" s="3"/>
    </row>
    <row r="99" spans="1:16" x14ac:dyDescent="0.25">
      <c r="B99" s="14">
        <v>27</v>
      </c>
      <c r="C99" s="15" t="s">
        <v>196</v>
      </c>
      <c r="D99" s="16" t="s">
        <v>183</v>
      </c>
      <c r="E99" s="17">
        <v>193.1</v>
      </c>
      <c r="F99" s="31">
        <v>200</v>
      </c>
      <c r="G99" s="18">
        <f>ROUND(SUM(O99:O101)/E99,0)</f>
        <v>406</v>
      </c>
      <c r="H99" s="18">
        <f>F99+G99</f>
        <v>606</v>
      </c>
      <c r="I99" s="18">
        <f t="shared" si="5"/>
        <v>117019</v>
      </c>
      <c r="J99" s="15" t="s">
        <v>208</v>
      </c>
      <c r="K99" s="15" t="s">
        <v>13</v>
      </c>
      <c r="L99" s="17">
        <v>1.05</v>
      </c>
      <c r="M99" s="17">
        <f>ROUND(E99*0.35*L99,6)</f>
        <v>70.964250000000007</v>
      </c>
      <c r="N99" s="17">
        <v>660</v>
      </c>
      <c r="O99" s="18">
        <f t="shared" si="2"/>
        <v>46836</v>
      </c>
      <c r="P99" s="3"/>
    </row>
    <row r="100" spans="1:16" x14ac:dyDescent="0.25">
      <c r="B100" s="14"/>
      <c r="C100" s="15"/>
      <c r="D100" s="16"/>
      <c r="E100" s="17"/>
      <c r="F100" s="31"/>
      <c r="G100" s="18"/>
      <c r="H100" s="18"/>
      <c r="I100" s="18"/>
      <c r="J100" s="15" t="s">
        <v>209</v>
      </c>
      <c r="K100" s="15" t="s">
        <v>210</v>
      </c>
      <c r="L100" s="17">
        <v>0.5</v>
      </c>
      <c r="M100" s="17">
        <f>ROUND(E99*L100,6)</f>
        <v>96.55</v>
      </c>
      <c r="N100" s="17">
        <v>242</v>
      </c>
      <c r="O100" s="18">
        <f t="shared" si="2"/>
        <v>23365</v>
      </c>
      <c r="P100" s="3"/>
    </row>
    <row r="101" spans="1:16" x14ac:dyDescent="0.25">
      <c r="B101" s="14"/>
      <c r="C101" s="15"/>
      <c r="D101" s="14"/>
      <c r="E101" s="17"/>
      <c r="F101" s="31"/>
      <c r="G101" s="18"/>
      <c r="H101" s="18"/>
      <c r="I101" s="18"/>
      <c r="J101" s="15" t="s">
        <v>211</v>
      </c>
      <c r="K101" s="15" t="s">
        <v>210</v>
      </c>
      <c r="L101" s="17">
        <v>0.3</v>
      </c>
      <c r="M101" s="17">
        <f>ROUND(E99*L101,6)</f>
        <v>57.93</v>
      </c>
      <c r="N101" s="17">
        <v>143</v>
      </c>
      <c r="O101" s="18">
        <f t="shared" si="2"/>
        <v>8284</v>
      </c>
      <c r="P101" s="3"/>
    </row>
    <row r="102" spans="1:16" x14ac:dyDescent="0.25">
      <c r="B102" s="14">
        <v>28</v>
      </c>
      <c r="C102" s="15" t="s">
        <v>50</v>
      </c>
      <c r="D102" s="16" t="s">
        <v>183</v>
      </c>
      <c r="E102" s="17">
        <v>701</v>
      </c>
      <c r="F102" s="31">
        <v>150</v>
      </c>
      <c r="G102" s="18">
        <f>ROUND(SUM(O102:O103)/E102,0)</f>
        <v>177</v>
      </c>
      <c r="H102" s="18">
        <f>F102+G102</f>
        <v>327</v>
      </c>
      <c r="I102" s="18">
        <f t="shared" si="5"/>
        <v>229227</v>
      </c>
      <c r="J102" s="15" t="s">
        <v>52</v>
      </c>
      <c r="K102" s="15" t="s">
        <v>183</v>
      </c>
      <c r="L102" s="17">
        <v>1.05</v>
      </c>
      <c r="M102" s="17">
        <f t="shared" ref="M102" si="8">ROUND(E102*L102,6)</f>
        <v>736.05</v>
      </c>
      <c r="N102" s="17">
        <v>165</v>
      </c>
      <c r="O102" s="18">
        <f t="shared" si="2"/>
        <v>121448</v>
      </c>
      <c r="P102" s="3"/>
    </row>
    <row r="103" spans="1:16" x14ac:dyDescent="0.25">
      <c r="B103" s="14"/>
      <c r="C103" s="15"/>
      <c r="D103" s="14"/>
      <c r="E103" s="17"/>
      <c r="F103" s="31"/>
      <c r="G103" s="18"/>
      <c r="H103" s="18"/>
      <c r="I103" s="18"/>
      <c r="J103" s="15" t="s">
        <v>51</v>
      </c>
      <c r="K103" s="15" t="s">
        <v>15</v>
      </c>
      <c r="L103" s="17">
        <v>3</v>
      </c>
      <c r="M103" s="17">
        <f>ROUND(E102*L103,6)</f>
        <v>2103</v>
      </c>
      <c r="N103" s="17">
        <v>1.1000000000000001</v>
      </c>
      <c r="O103" s="18">
        <f t="shared" si="2"/>
        <v>2313</v>
      </c>
      <c r="P103" s="3"/>
    </row>
    <row r="104" spans="1:16" x14ac:dyDescent="0.25">
      <c r="A104" s="7"/>
      <c r="B104" s="8" t="s">
        <v>53</v>
      </c>
      <c r="C104" s="9"/>
      <c r="D104" s="10"/>
      <c r="E104" s="11"/>
      <c r="F104" s="36"/>
      <c r="G104" s="35"/>
      <c r="H104" s="35"/>
      <c r="I104" s="18"/>
      <c r="J104" s="12"/>
      <c r="K104" s="12"/>
      <c r="L104" s="11"/>
      <c r="M104" s="11"/>
      <c r="N104" s="11"/>
      <c r="O104" s="18"/>
      <c r="P104" s="3"/>
    </row>
    <row r="105" spans="1:16" ht="26.4" x14ac:dyDescent="0.25">
      <c r="B105" s="14">
        <v>29</v>
      </c>
      <c r="C105" s="15" t="s">
        <v>56</v>
      </c>
      <c r="D105" s="16" t="s">
        <v>13</v>
      </c>
      <c r="E105" s="17">
        <v>5464.72</v>
      </c>
      <c r="F105" s="31">
        <v>500</v>
      </c>
      <c r="G105" s="18">
        <f>ROUND(SUM(O105:O107)/E105,0)</f>
        <v>539</v>
      </c>
      <c r="H105" s="18">
        <f>F105+G105</f>
        <v>1039</v>
      </c>
      <c r="I105" s="18">
        <f t="shared" si="5"/>
        <v>5677844</v>
      </c>
      <c r="J105" s="15" t="s">
        <v>197</v>
      </c>
      <c r="K105" s="15" t="s">
        <v>13</v>
      </c>
      <c r="L105" s="17">
        <v>1.03</v>
      </c>
      <c r="M105" s="17">
        <f>ROUND(E105*L105,6)</f>
        <v>5628.6616000000004</v>
      </c>
      <c r="N105" s="17">
        <v>517</v>
      </c>
      <c r="O105" s="18">
        <f t="shared" si="2"/>
        <v>2910018</v>
      </c>
      <c r="P105" s="3"/>
    </row>
    <row r="106" spans="1:16" x14ac:dyDescent="0.25">
      <c r="B106" s="14"/>
      <c r="C106" s="15"/>
      <c r="D106" s="14"/>
      <c r="E106" s="17"/>
      <c r="F106" s="31"/>
      <c r="G106" s="18"/>
      <c r="H106" s="18"/>
      <c r="I106" s="18"/>
      <c r="J106" s="15" t="s">
        <v>54</v>
      </c>
      <c r="K106" s="15" t="s">
        <v>15</v>
      </c>
      <c r="L106" s="17">
        <v>5</v>
      </c>
      <c r="M106" s="17">
        <f>ROUND(E105*L106,6)</f>
        <v>27323.599999999999</v>
      </c>
      <c r="N106" s="17">
        <v>0.3</v>
      </c>
      <c r="O106" s="18">
        <f t="shared" si="2"/>
        <v>8197</v>
      </c>
      <c r="P106" s="3"/>
    </row>
    <row r="107" spans="1:16" ht="26.4" x14ac:dyDescent="0.25">
      <c r="B107" s="14"/>
      <c r="C107" s="15"/>
      <c r="D107" s="14"/>
      <c r="E107" s="17"/>
      <c r="F107" s="31"/>
      <c r="G107" s="18"/>
      <c r="H107" s="18"/>
      <c r="I107" s="18"/>
      <c r="J107" s="15" t="s">
        <v>55</v>
      </c>
      <c r="K107" s="15" t="s">
        <v>15</v>
      </c>
      <c r="L107" s="17">
        <v>5</v>
      </c>
      <c r="M107" s="17">
        <f>ROUND(E105*L107,6)</f>
        <v>27323.599999999999</v>
      </c>
      <c r="N107" s="17">
        <v>1</v>
      </c>
      <c r="O107" s="18">
        <f t="shared" si="2"/>
        <v>27324</v>
      </c>
      <c r="P107" s="3"/>
    </row>
    <row r="108" spans="1:16" ht="26.4" x14ac:dyDescent="0.25">
      <c r="B108" s="14">
        <v>30</v>
      </c>
      <c r="C108" s="15" t="s">
        <v>57</v>
      </c>
      <c r="D108" s="16" t="s">
        <v>13</v>
      </c>
      <c r="E108" s="17">
        <v>276.39</v>
      </c>
      <c r="F108" s="31">
        <v>500</v>
      </c>
      <c r="G108" s="18">
        <f>ROUND(SUM(O108:O110)/E108,0)</f>
        <v>516</v>
      </c>
      <c r="H108" s="18">
        <f>F108+G108</f>
        <v>1016</v>
      </c>
      <c r="I108" s="18">
        <f t="shared" si="5"/>
        <v>280812</v>
      </c>
      <c r="J108" s="15" t="s">
        <v>198</v>
      </c>
      <c r="K108" s="15" t="s">
        <v>13</v>
      </c>
      <c r="L108" s="17">
        <v>1.03</v>
      </c>
      <c r="M108" s="17">
        <f>ROUND(E108*L108,6)</f>
        <v>284.68169999999998</v>
      </c>
      <c r="N108" s="17">
        <v>495</v>
      </c>
      <c r="O108" s="18">
        <f t="shared" si="2"/>
        <v>140917</v>
      </c>
      <c r="P108" s="3"/>
    </row>
    <row r="109" spans="1:16" x14ac:dyDescent="0.25">
      <c r="B109" s="14"/>
      <c r="C109" s="15"/>
      <c r="D109" s="14"/>
      <c r="E109" s="17"/>
      <c r="F109" s="31"/>
      <c r="G109" s="18"/>
      <c r="H109" s="18"/>
      <c r="I109" s="18"/>
      <c r="J109" s="15" t="s">
        <v>54</v>
      </c>
      <c r="K109" s="15" t="s">
        <v>15</v>
      </c>
      <c r="L109" s="17">
        <v>5</v>
      </c>
      <c r="M109" s="17">
        <f>ROUND(E108*L109,6)</f>
        <v>1381.95</v>
      </c>
      <c r="N109" s="17">
        <v>0.3</v>
      </c>
      <c r="O109" s="18">
        <f t="shared" si="2"/>
        <v>415</v>
      </c>
      <c r="P109" s="3"/>
    </row>
    <row r="110" spans="1:16" ht="26.4" x14ac:dyDescent="0.25">
      <c r="B110" s="14"/>
      <c r="C110" s="15"/>
      <c r="D110" s="14"/>
      <c r="E110" s="17"/>
      <c r="F110" s="31"/>
      <c r="G110" s="18"/>
      <c r="H110" s="18"/>
      <c r="I110" s="18"/>
      <c r="J110" s="15" t="s">
        <v>58</v>
      </c>
      <c r="K110" s="15" t="s">
        <v>15</v>
      </c>
      <c r="L110" s="17">
        <v>5</v>
      </c>
      <c r="M110" s="17">
        <f>ROUND(E108*L110,6)</f>
        <v>1381.95</v>
      </c>
      <c r="N110" s="17">
        <v>1</v>
      </c>
      <c r="O110" s="18">
        <f t="shared" si="2"/>
        <v>1382</v>
      </c>
      <c r="P110" s="3"/>
    </row>
    <row r="111" spans="1:16" ht="39.6" x14ac:dyDescent="0.25">
      <c r="A111" s="7"/>
      <c r="B111" s="14">
        <v>31</v>
      </c>
      <c r="C111" s="15" t="s">
        <v>67</v>
      </c>
      <c r="D111" s="16" t="s">
        <v>13</v>
      </c>
      <c r="E111" s="17">
        <v>998.35</v>
      </c>
      <c r="F111" s="31">
        <v>30</v>
      </c>
      <c r="G111" s="18">
        <f>ROUND(SUM(O111)/E111,0)</f>
        <v>18</v>
      </c>
      <c r="H111" s="18">
        <f>F111+G111</f>
        <v>48</v>
      </c>
      <c r="I111" s="18">
        <f t="shared" si="5"/>
        <v>47921</v>
      </c>
      <c r="J111" s="15" t="s">
        <v>69</v>
      </c>
      <c r="K111" s="15" t="s">
        <v>18</v>
      </c>
      <c r="L111" s="17">
        <v>0.2</v>
      </c>
      <c r="M111" s="17">
        <f>ROUND(E111*L111,6)</f>
        <v>199.67</v>
      </c>
      <c r="N111" s="17">
        <v>90.2</v>
      </c>
      <c r="O111" s="18">
        <f t="shared" si="2"/>
        <v>18010</v>
      </c>
      <c r="P111" s="3"/>
    </row>
    <row r="112" spans="1:16" ht="26.4" x14ac:dyDescent="0.25">
      <c r="A112" s="7"/>
      <c r="B112" s="14">
        <v>32</v>
      </c>
      <c r="C112" s="15" t="s">
        <v>60</v>
      </c>
      <c r="D112" s="16" t="s">
        <v>13</v>
      </c>
      <c r="E112" s="17">
        <v>998.35</v>
      </c>
      <c r="F112" s="31">
        <v>300</v>
      </c>
      <c r="G112" s="18">
        <f>ROUND(SUM(O112)/E112,0)</f>
        <v>68</v>
      </c>
      <c r="H112" s="18">
        <f>F112+G112</f>
        <v>368</v>
      </c>
      <c r="I112" s="18">
        <f t="shared" si="5"/>
        <v>367393</v>
      </c>
      <c r="J112" s="15" t="s">
        <v>36</v>
      </c>
      <c r="K112" s="15" t="s">
        <v>18</v>
      </c>
      <c r="L112" s="17">
        <f>0.85*5</f>
        <v>4.25</v>
      </c>
      <c r="M112" s="17">
        <f>ROUND(E112*L112,6)</f>
        <v>4242.9875000000002</v>
      </c>
      <c r="N112" s="17">
        <v>16</v>
      </c>
      <c r="O112" s="18">
        <f t="shared" si="2"/>
        <v>67888</v>
      </c>
      <c r="P112" s="3"/>
    </row>
    <row r="113" spans="1:16" ht="26.4" x14ac:dyDescent="0.25">
      <c r="A113" s="7"/>
      <c r="B113" s="14">
        <v>33</v>
      </c>
      <c r="C113" s="15" t="s">
        <v>59</v>
      </c>
      <c r="D113" s="16" t="s">
        <v>13</v>
      </c>
      <c r="E113" s="17">
        <v>998.35</v>
      </c>
      <c r="F113" s="31">
        <v>30</v>
      </c>
      <c r="G113" s="18">
        <f>ROUND(SUM(O113)/E113,0)</f>
        <v>5</v>
      </c>
      <c r="H113" s="18">
        <f>F113+G113</f>
        <v>35</v>
      </c>
      <c r="I113" s="18">
        <f t="shared" si="5"/>
        <v>34942</v>
      </c>
      <c r="J113" s="15" t="s">
        <v>68</v>
      </c>
      <c r="K113" s="15" t="s">
        <v>23</v>
      </c>
      <c r="L113" s="17">
        <v>0.1</v>
      </c>
      <c r="M113" s="17">
        <f>ROUND(E113*L113,6)</f>
        <v>99.834999999999994</v>
      </c>
      <c r="N113" s="17">
        <v>52.8</v>
      </c>
      <c r="O113" s="18">
        <f t="shared" si="2"/>
        <v>5271</v>
      </c>
      <c r="P113" s="3"/>
    </row>
    <row r="114" spans="1:16" ht="39.6" x14ac:dyDescent="0.25">
      <c r="B114" s="14">
        <v>34</v>
      </c>
      <c r="C114" s="15" t="s">
        <v>61</v>
      </c>
      <c r="D114" s="16" t="s">
        <v>13</v>
      </c>
      <c r="E114" s="17">
        <v>998.35</v>
      </c>
      <c r="F114" s="31">
        <v>250</v>
      </c>
      <c r="G114" s="18">
        <f>ROUND(SUM(O114:O116)/E114,0)</f>
        <v>49</v>
      </c>
      <c r="H114" s="18">
        <f>F114+G114</f>
        <v>299</v>
      </c>
      <c r="I114" s="18">
        <f t="shared" si="5"/>
        <v>298507</v>
      </c>
      <c r="J114" s="15" t="s">
        <v>62</v>
      </c>
      <c r="K114" s="15" t="s">
        <v>18</v>
      </c>
      <c r="L114" s="17">
        <v>1.6</v>
      </c>
      <c r="M114" s="17">
        <f>ROUND(E114*L114,6)</f>
        <v>1597.36</v>
      </c>
      <c r="N114" s="17">
        <v>19.600000000000001</v>
      </c>
      <c r="O114" s="18">
        <f t="shared" si="2"/>
        <v>31308</v>
      </c>
      <c r="P114" s="3"/>
    </row>
    <row r="115" spans="1:16" x14ac:dyDescent="0.25">
      <c r="B115" s="14"/>
      <c r="C115" s="15"/>
      <c r="D115" s="14"/>
      <c r="E115" s="17"/>
      <c r="F115" s="31"/>
      <c r="G115" s="18"/>
      <c r="H115" s="18"/>
      <c r="I115" s="18"/>
      <c r="J115" s="15" t="s">
        <v>63</v>
      </c>
      <c r="K115" s="15" t="s">
        <v>13</v>
      </c>
      <c r="L115" s="17">
        <v>1.05</v>
      </c>
      <c r="M115" s="17">
        <f>ROUND(E114*L115,6)</f>
        <v>1048.2674999999999</v>
      </c>
      <c r="N115" s="17">
        <v>14.3</v>
      </c>
      <c r="O115" s="18">
        <f t="shared" si="2"/>
        <v>14990</v>
      </c>
      <c r="P115" s="3"/>
    </row>
    <row r="116" spans="1:16" ht="26.4" x14ac:dyDescent="0.25">
      <c r="B116" s="14"/>
      <c r="C116" s="15"/>
      <c r="D116" s="14"/>
      <c r="E116" s="17"/>
      <c r="F116" s="31"/>
      <c r="G116" s="18"/>
      <c r="H116" s="18"/>
      <c r="I116" s="18"/>
      <c r="J116" s="15" t="s">
        <v>42</v>
      </c>
      <c r="K116" s="15" t="s">
        <v>15</v>
      </c>
      <c r="L116" s="20">
        <v>1.4999999999999999E-2</v>
      </c>
      <c r="M116" s="17">
        <f>ROUND(E114*L116,6)</f>
        <v>14.975250000000001</v>
      </c>
      <c r="N116" s="17">
        <v>165</v>
      </c>
      <c r="O116" s="18">
        <f t="shared" si="2"/>
        <v>2471</v>
      </c>
      <c r="P116" s="3"/>
    </row>
    <row r="117" spans="1:16" ht="26.4" x14ac:dyDescent="0.25">
      <c r="A117" s="7"/>
      <c r="B117" s="14">
        <v>35</v>
      </c>
      <c r="C117" s="15" t="s">
        <v>59</v>
      </c>
      <c r="D117" s="16" t="s">
        <v>13</v>
      </c>
      <c r="E117" s="17">
        <v>998.35</v>
      </c>
      <c r="F117" s="31">
        <v>30</v>
      </c>
      <c r="G117" s="18">
        <f>ROUND(SUM(O117)/E117,0)</f>
        <v>5</v>
      </c>
      <c r="H117" s="18">
        <f>F117+G117</f>
        <v>35</v>
      </c>
      <c r="I117" s="18">
        <f t="shared" si="5"/>
        <v>34942</v>
      </c>
      <c r="J117" s="15" t="s">
        <v>68</v>
      </c>
      <c r="K117" s="15" t="s">
        <v>23</v>
      </c>
      <c r="L117" s="17">
        <v>0.1</v>
      </c>
      <c r="M117" s="17">
        <f>ROUND(E117*L117,6)</f>
        <v>99.834999999999994</v>
      </c>
      <c r="N117" s="17">
        <v>52.8</v>
      </c>
      <c r="O117" s="18">
        <f t="shared" si="2"/>
        <v>5271</v>
      </c>
      <c r="P117" s="3"/>
    </row>
    <row r="118" spans="1:16" ht="26.4" x14ac:dyDescent="0.25">
      <c r="A118" s="7"/>
      <c r="B118" s="14">
        <v>36</v>
      </c>
      <c r="C118" s="15" t="s">
        <v>38</v>
      </c>
      <c r="D118" s="16" t="s">
        <v>13</v>
      </c>
      <c r="E118" s="17">
        <v>998.35</v>
      </c>
      <c r="F118" s="31">
        <v>180</v>
      </c>
      <c r="G118" s="18">
        <f>ROUND(SUM(O118)/E118,0)</f>
        <v>19</v>
      </c>
      <c r="H118" s="18">
        <f>F118+G118</f>
        <v>199</v>
      </c>
      <c r="I118" s="18">
        <f t="shared" si="5"/>
        <v>198672</v>
      </c>
      <c r="J118" s="15" t="s">
        <v>64</v>
      </c>
      <c r="K118" s="15" t="s">
        <v>18</v>
      </c>
      <c r="L118" s="17">
        <v>0.36</v>
      </c>
      <c r="M118" s="17">
        <f>ROUND(E118*L118,6)</f>
        <v>359.40600000000001</v>
      </c>
      <c r="N118" s="17">
        <v>52.8</v>
      </c>
      <c r="O118" s="18">
        <f t="shared" si="2"/>
        <v>18977</v>
      </c>
      <c r="P118" s="3"/>
    </row>
    <row r="119" spans="1:16" x14ac:dyDescent="0.25">
      <c r="A119" s="7"/>
      <c r="B119" s="8" t="s">
        <v>65</v>
      </c>
      <c r="C119" s="9"/>
      <c r="D119" s="10"/>
      <c r="E119" s="11"/>
      <c r="F119" s="36"/>
      <c r="G119" s="35"/>
      <c r="H119" s="35"/>
      <c r="I119" s="18"/>
      <c r="J119" s="12"/>
      <c r="K119" s="12"/>
      <c r="L119" s="11"/>
      <c r="M119" s="11"/>
      <c r="N119" s="11"/>
      <c r="O119" s="18"/>
      <c r="P119" s="3"/>
    </row>
    <row r="120" spans="1:16" x14ac:dyDescent="0.25">
      <c r="A120" s="7"/>
      <c r="B120" s="22" t="s">
        <v>66</v>
      </c>
      <c r="C120" s="9"/>
      <c r="D120" s="10"/>
      <c r="E120" s="11"/>
      <c r="F120" s="36"/>
      <c r="G120" s="35"/>
      <c r="H120" s="35"/>
      <c r="I120" s="18"/>
      <c r="J120" s="12"/>
      <c r="K120" s="12"/>
      <c r="L120" s="11"/>
      <c r="M120" s="11"/>
      <c r="N120" s="11"/>
      <c r="O120" s="18"/>
      <c r="P120" s="3"/>
    </row>
    <row r="121" spans="1:16" ht="26.4" x14ac:dyDescent="0.25">
      <c r="A121" s="7"/>
      <c r="B121" s="14">
        <v>37</v>
      </c>
      <c r="C121" s="15" t="s">
        <v>73</v>
      </c>
      <c r="D121" s="16" t="s">
        <v>13</v>
      </c>
      <c r="E121" s="17">
        <v>454.37</v>
      </c>
      <c r="F121" s="31">
        <v>30</v>
      </c>
      <c r="G121" s="18">
        <f>ROUND(SUM(O121)/E121,0)</f>
        <v>5</v>
      </c>
      <c r="H121" s="18">
        <f>F121+G121</f>
        <v>35</v>
      </c>
      <c r="I121" s="18">
        <f t="shared" si="5"/>
        <v>15903</v>
      </c>
      <c r="J121" s="15" t="s">
        <v>68</v>
      </c>
      <c r="K121" s="15" t="s">
        <v>23</v>
      </c>
      <c r="L121" s="17">
        <v>0.1</v>
      </c>
      <c r="M121" s="17">
        <f>ROUND(E121*L121,6)</f>
        <v>45.436999999999998</v>
      </c>
      <c r="N121" s="17">
        <v>52.8</v>
      </c>
      <c r="O121" s="18">
        <f t="shared" si="2"/>
        <v>2399</v>
      </c>
      <c r="P121" s="3"/>
    </row>
    <row r="122" spans="1:16" ht="26.4" x14ac:dyDescent="0.25">
      <c r="A122" s="7"/>
      <c r="B122" s="14">
        <v>38</v>
      </c>
      <c r="C122" s="15" t="s">
        <v>75</v>
      </c>
      <c r="D122" s="14" t="s">
        <v>13</v>
      </c>
      <c r="E122" s="17">
        <v>454.37</v>
      </c>
      <c r="F122" s="31">
        <v>150</v>
      </c>
      <c r="G122" s="18">
        <f>ROUND(SUM(O122)/E122,0)</f>
        <v>173</v>
      </c>
      <c r="H122" s="18">
        <f>F122+G122</f>
        <v>323</v>
      </c>
      <c r="I122" s="18">
        <f t="shared" si="5"/>
        <v>146762</v>
      </c>
      <c r="J122" s="15" t="s">
        <v>74</v>
      </c>
      <c r="K122" s="15" t="s">
        <v>18</v>
      </c>
      <c r="L122" s="17">
        <v>2.5</v>
      </c>
      <c r="M122" s="17">
        <f>ROUND(E122*L122,6)</f>
        <v>1135.925</v>
      </c>
      <c r="N122" s="17">
        <v>69.3</v>
      </c>
      <c r="O122" s="18">
        <f t="shared" si="2"/>
        <v>78720</v>
      </c>
      <c r="P122" s="3"/>
    </row>
    <row r="123" spans="1:16" ht="39.6" x14ac:dyDescent="0.25">
      <c r="B123" s="14">
        <v>39</v>
      </c>
      <c r="C123" s="15" t="s">
        <v>76</v>
      </c>
      <c r="D123" s="14" t="s">
        <v>13</v>
      </c>
      <c r="E123" s="17">
        <v>454.37</v>
      </c>
      <c r="F123" s="31">
        <v>250</v>
      </c>
      <c r="G123" s="18">
        <f>ROUND(SUM(O123:O126)/E123,0)</f>
        <v>186</v>
      </c>
      <c r="H123" s="18">
        <f>F123+G123</f>
        <v>436</v>
      </c>
      <c r="I123" s="18">
        <f t="shared" si="5"/>
        <v>198105</v>
      </c>
      <c r="J123" s="15" t="s">
        <v>77</v>
      </c>
      <c r="K123" s="15" t="s">
        <v>78</v>
      </c>
      <c r="L123" s="20">
        <f>0.416*0.05</f>
        <v>2.0799999999999999E-2</v>
      </c>
      <c r="M123" s="17">
        <f t="shared" ref="M123" si="9">ROUND(E123*L123,6)</f>
        <v>9.4508960000000002</v>
      </c>
      <c r="N123" s="17">
        <v>5214</v>
      </c>
      <c r="O123" s="18">
        <f t="shared" si="2"/>
        <v>49277</v>
      </c>
      <c r="P123" s="3"/>
    </row>
    <row r="124" spans="1:16" x14ac:dyDescent="0.25">
      <c r="B124" s="14"/>
      <c r="C124" s="15"/>
      <c r="D124" s="14"/>
      <c r="E124" s="17"/>
      <c r="F124" s="31"/>
      <c r="G124" s="18"/>
      <c r="H124" s="18"/>
      <c r="I124" s="18"/>
      <c r="J124" s="15" t="s">
        <v>79</v>
      </c>
      <c r="K124" s="15" t="s">
        <v>29</v>
      </c>
      <c r="L124" s="20">
        <f>1.16*0.05</f>
        <v>5.7999999999999996E-2</v>
      </c>
      <c r="M124" s="17">
        <f>ROUND(E123*L124,6)</f>
        <v>26.353459999999998</v>
      </c>
      <c r="N124" s="17">
        <v>880</v>
      </c>
      <c r="O124" s="18">
        <f t="shared" si="2"/>
        <v>23191</v>
      </c>
      <c r="P124" s="3"/>
    </row>
    <row r="125" spans="1:16" x14ac:dyDescent="0.25">
      <c r="B125" s="14"/>
      <c r="C125" s="15"/>
      <c r="D125" s="14"/>
      <c r="E125" s="17"/>
      <c r="F125" s="31"/>
      <c r="G125" s="18"/>
      <c r="H125" s="18"/>
      <c r="I125" s="18"/>
      <c r="J125" s="15" t="s">
        <v>80</v>
      </c>
      <c r="K125" s="15" t="s">
        <v>18</v>
      </c>
      <c r="L125" s="20">
        <f>0.612*0.05</f>
        <v>3.0600000000000002E-2</v>
      </c>
      <c r="M125" s="17">
        <f>ROUND(E123*L125,6)</f>
        <v>13.903722</v>
      </c>
      <c r="N125" s="17">
        <v>253</v>
      </c>
      <c r="O125" s="18">
        <f t="shared" si="2"/>
        <v>3518</v>
      </c>
      <c r="P125" s="3"/>
    </row>
    <row r="126" spans="1:16" x14ac:dyDescent="0.25">
      <c r="B126" s="14"/>
      <c r="C126" s="15"/>
      <c r="D126" s="14"/>
      <c r="E126" s="17"/>
      <c r="F126" s="31"/>
      <c r="G126" s="18"/>
      <c r="H126" s="18"/>
      <c r="I126" s="18"/>
      <c r="J126" s="15" t="s">
        <v>81</v>
      </c>
      <c r="K126" s="15" t="s">
        <v>23</v>
      </c>
      <c r="L126" s="24">
        <f>10*0.05</f>
        <v>0.5</v>
      </c>
      <c r="M126" s="17">
        <f>ROUND(E123*L126,6)</f>
        <v>227.185</v>
      </c>
      <c r="N126" s="17">
        <v>38.5</v>
      </c>
      <c r="O126" s="18">
        <f t="shared" si="2"/>
        <v>8747</v>
      </c>
      <c r="P126" s="3"/>
    </row>
    <row r="127" spans="1:16" ht="26.4" x14ac:dyDescent="0.25">
      <c r="A127" s="7"/>
      <c r="B127" s="14">
        <v>40</v>
      </c>
      <c r="C127" s="15" t="s">
        <v>83</v>
      </c>
      <c r="D127" s="16" t="s">
        <v>13</v>
      </c>
      <c r="E127" s="17">
        <v>454.37</v>
      </c>
      <c r="F127" s="31">
        <v>30</v>
      </c>
      <c r="G127" s="18">
        <f>ROUND(SUM(O127)/E127,0)</f>
        <v>11</v>
      </c>
      <c r="H127" s="18">
        <f>F127+G127</f>
        <v>41</v>
      </c>
      <c r="I127" s="18">
        <f t="shared" si="5"/>
        <v>18629</v>
      </c>
      <c r="J127" s="15" t="s">
        <v>82</v>
      </c>
      <c r="K127" s="15" t="s">
        <v>23</v>
      </c>
      <c r="L127" s="17">
        <v>0.1</v>
      </c>
      <c r="M127" s="17">
        <f>ROUND(E127*L127,6)</f>
        <v>45.436999999999998</v>
      </c>
      <c r="N127" s="17">
        <v>106.7</v>
      </c>
      <c r="O127" s="18">
        <f t="shared" si="2"/>
        <v>4848</v>
      </c>
      <c r="P127" s="3"/>
    </row>
    <row r="128" spans="1:16" x14ac:dyDescent="0.25">
      <c r="B128" s="14">
        <v>41</v>
      </c>
      <c r="C128" s="15" t="s">
        <v>84</v>
      </c>
      <c r="D128" s="14" t="s">
        <v>13</v>
      </c>
      <c r="E128" s="17">
        <v>454.37</v>
      </c>
      <c r="F128" s="31">
        <v>300</v>
      </c>
      <c r="G128" s="18">
        <f>ROUND(SUM(O128:O130)/E128,0)</f>
        <v>622</v>
      </c>
      <c r="H128" s="18">
        <f>F128+G128</f>
        <v>922</v>
      </c>
      <c r="I128" s="18">
        <f t="shared" si="5"/>
        <v>418929</v>
      </c>
      <c r="J128" s="15" t="s">
        <v>221</v>
      </c>
      <c r="K128" s="15" t="s">
        <v>13</v>
      </c>
      <c r="L128" s="17">
        <v>1.1399999999999999</v>
      </c>
      <c r="M128" s="17">
        <f>ROUND(E128*L128,6)</f>
        <v>517.98180000000002</v>
      </c>
      <c r="N128" s="17">
        <v>473</v>
      </c>
      <c r="O128" s="18">
        <f t="shared" si="2"/>
        <v>245005</v>
      </c>
      <c r="P128" s="3"/>
    </row>
    <row r="129" spans="1:16" ht="26.4" x14ac:dyDescent="0.25">
      <c r="B129" s="14"/>
      <c r="C129" s="15"/>
      <c r="D129" s="14"/>
      <c r="E129" s="17"/>
      <c r="F129" s="31"/>
      <c r="G129" s="18"/>
      <c r="H129" s="18"/>
      <c r="I129" s="18"/>
      <c r="J129" s="15" t="s">
        <v>85</v>
      </c>
      <c r="K129" s="15" t="s">
        <v>18</v>
      </c>
      <c r="L129" s="17">
        <v>0.35</v>
      </c>
      <c r="M129" s="17">
        <f>ROUND(E128*L129,6)</f>
        <v>159.02950000000001</v>
      </c>
      <c r="N129" s="17">
        <v>169.4</v>
      </c>
      <c r="O129" s="18">
        <f t="shared" si="2"/>
        <v>26940</v>
      </c>
      <c r="P129" s="3"/>
    </row>
    <row r="130" spans="1:16" x14ac:dyDescent="0.25">
      <c r="B130" s="14"/>
      <c r="C130" s="15"/>
      <c r="D130" s="14"/>
      <c r="E130" s="17"/>
      <c r="F130" s="31"/>
      <c r="G130" s="18"/>
      <c r="H130" s="18"/>
      <c r="I130" s="18"/>
      <c r="J130" s="15" t="s">
        <v>86</v>
      </c>
      <c r="K130" s="15" t="s">
        <v>183</v>
      </c>
      <c r="L130" s="17">
        <v>0.75</v>
      </c>
      <c r="M130" s="17">
        <f>ROUND(E128*L130,6)</f>
        <v>340.77749999999997</v>
      </c>
      <c r="N130" s="17">
        <v>31.9</v>
      </c>
      <c r="O130" s="18">
        <f t="shared" si="2"/>
        <v>10871</v>
      </c>
      <c r="P130" s="3"/>
    </row>
    <row r="131" spans="1:16" x14ac:dyDescent="0.25">
      <c r="A131" s="7"/>
      <c r="B131" s="22" t="s">
        <v>87</v>
      </c>
      <c r="C131" s="9"/>
      <c r="D131" s="10"/>
      <c r="E131" s="11"/>
      <c r="F131" s="36"/>
      <c r="G131" s="35"/>
      <c r="H131" s="35"/>
      <c r="I131" s="18"/>
      <c r="J131" s="12"/>
      <c r="K131" s="12"/>
      <c r="L131" s="11"/>
      <c r="M131" s="11"/>
      <c r="N131" s="11"/>
      <c r="O131" s="18"/>
      <c r="P131" s="3"/>
    </row>
    <row r="132" spans="1:16" ht="26.4" x14ac:dyDescent="0.25">
      <c r="A132" s="7"/>
      <c r="B132" s="14">
        <v>42</v>
      </c>
      <c r="C132" s="15" t="s">
        <v>73</v>
      </c>
      <c r="D132" s="16" t="s">
        <v>13</v>
      </c>
      <c r="E132" s="17">
        <v>1125.6299999999999</v>
      </c>
      <c r="F132" s="31">
        <v>30</v>
      </c>
      <c r="G132" s="18">
        <f>ROUND(SUM(O132)/E132,0)</f>
        <v>5</v>
      </c>
      <c r="H132" s="18">
        <f>F132+G132</f>
        <v>35</v>
      </c>
      <c r="I132" s="18">
        <f t="shared" si="5"/>
        <v>39397</v>
      </c>
      <c r="J132" s="15" t="s">
        <v>68</v>
      </c>
      <c r="K132" s="15" t="s">
        <v>23</v>
      </c>
      <c r="L132" s="17">
        <v>0.1</v>
      </c>
      <c r="M132" s="17">
        <f>ROUND(E132*L132,6)</f>
        <v>112.563</v>
      </c>
      <c r="N132" s="17">
        <v>52.8</v>
      </c>
      <c r="O132" s="18">
        <f t="shared" si="2"/>
        <v>5943</v>
      </c>
      <c r="P132" s="3"/>
    </row>
    <row r="133" spans="1:16" ht="26.4" x14ac:dyDescent="0.25">
      <c r="A133" s="7"/>
      <c r="B133" s="14">
        <v>43</v>
      </c>
      <c r="C133" s="15" t="s">
        <v>75</v>
      </c>
      <c r="D133" s="14" t="s">
        <v>13</v>
      </c>
      <c r="E133" s="17">
        <v>1125.6299999999999</v>
      </c>
      <c r="F133" s="31">
        <v>150</v>
      </c>
      <c r="G133" s="18">
        <f>ROUND(SUM(O133)/E133,0)</f>
        <v>173</v>
      </c>
      <c r="H133" s="18">
        <f>F133+G133</f>
        <v>323</v>
      </c>
      <c r="I133" s="18">
        <f t="shared" ref="I133:I193" si="10">ROUND(E133*H133,0)</f>
        <v>363578</v>
      </c>
      <c r="J133" s="15" t="s">
        <v>74</v>
      </c>
      <c r="K133" s="15" t="s">
        <v>18</v>
      </c>
      <c r="L133" s="17">
        <v>2.5</v>
      </c>
      <c r="M133" s="17">
        <f>ROUND(E133*L133,6)</f>
        <v>2814.0749999999998</v>
      </c>
      <c r="N133" s="17">
        <v>69.3</v>
      </c>
      <c r="O133" s="18">
        <f t="shared" ref="O133:O195" si="11">ROUND(M133*N133,0)</f>
        <v>195015</v>
      </c>
      <c r="P133" s="3"/>
    </row>
    <row r="134" spans="1:16" ht="39.6" x14ac:dyDescent="0.25">
      <c r="B134" s="14">
        <v>44</v>
      </c>
      <c r="C134" s="15" t="s">
        <v>76</v>
      </c>
      <c r="D134" s="14" t="s">
        <v>13</v>
      </c>
      <c r="E134" s="17">
        <v>1125.6299999999999</v>
      </c>
      <c r="F134" s="31">
        <v>250</v>
      </c>
      <c r="G134" s="18">
        <f>ROUND(SUM(O134:O137)/E134,0)</f>
        <v>186</v>
      </c>
      <c r="H134" s="18">
        <f>F134+G134</f>
        <v>436</v>
      </c>
      <c r="I134" s="18">
        <f t="shared" si="10"/>
        <v>490775</v>
      </c>
      <c r="J134" s="15" t="s">
        <v>77</v>
      </c>
      <c r="K134" s="15" t="s">
        <v>78</v>
      </c>
      <c r="L134" s="20">
        <f>0.416*0.05</f>
        <v>2.0799999999999999E-2</v>
      </c>
      <c r="M134" s="17">
        <f t="shared" ref="M134" si="12">ROUND(E134*L134,6)</f>
        <v>23.413104000000001</v>
      </c>
      <c r="N134" s="17">
        <v>5214</v>
      </c>
      <c r="O134" s="18">
        <f t="shared" si="11"/>
        <v>122076</v>
      </c>
      <c r="P134" s="3"/>
    </row>
    <row r="135" spans="1:16" x14ac:dyDescent="0.25">
      <c r="B135" s="14"/>
      <c r="C135" s="15"/>
      <c r="D135" s="14"/>
      <c r="E135" s="17"/>
      <c r="F135" s="31"/>
      <c r="G135" s="18"/>
      <c r="H135" s="18"/>
      <c r="I135" s="18"/>
      <c r="J135" s="15" t="s">
        <v>79</v>
      </c>
      <c r="K135" s="15" t="s">
        <v>29</v>
      </c>
      <c r="L135" s="20">
        <f>1.16*0.05</f>
        <v>5.7999999999999996E-2</v>
      </c>
      <c r="M135" s="17">
        <f>ROUND(E134*L135,6)</f>
        <v>65.286540000000002</v>
      </c>
      <c r="N135" s="17">
        <v>880</v>
      </c>
      <c r="O135" s="18">
        <f t="shared" si="11"/>
        <v>57452</v>
      </c>
      <c r="P135" s="3"/>
    </row>
    <row r="136" spans="1:16" x14ac:dyDescent="0.25">
      <c r="B136" s="14"/>
      <c r="C136" s="15"/>
      <c r="D136" s="14"/>
      <c r="E136" s="17"/>
      <c r="F136" s="31"/>
      <c r="G136" s="18"/>
      <c r="H136" s="18"/>
      <c r="I136" s="18"/>
      <c r="J136" s="15" t="s">
        <v>80</v>
      </c>
      <c r="K136" s="15" t="s">
        <v>18</v>
      </c>
      <c r="L136" s="20">
        <f>0.612*0.05</f>
        <v>3.0600000000000002E-2</v>
      </c>
      <c r="M136" s="17">
        <f>ROUND(E134*L136,6)</f>
        <v>34.444277999999997</v>
      </c>
      <c r="N136" s="17">
        <v>253</v>
      </c>
      <c r="O136" s="18">
        <f t="shared" si="11"/>
        <v>8714</v>
      </c>
      <c r="P136" s="3"/>
    </row>
    <row r="137" spans="1:16" x14ac:dyDescent="0.25">
      <c r="B137" s="14"/>
      <c r="C137" s="15"/>
      <c r="D137" s="14"/>
      <c r="E137" s="17"/>
      <c r="F137" s="31"/>
      <c r="G137" s="18"/>
      <c r="H137" s="18"/>
      <c r="I137" s="18"/>
      <c r="J137" s="15" t="s">
        <v>81</v>
      </c>
      <c r="K137" s="15" t="s">
        <v>23</v>
      </c>
      <c r="L137" s="24">
        <f>10*0.05</f>
        <v>0.5</v>
      </c>
      <c r="M137" s="17">
        <f>ROUND(E134*L137,6)</f>
        <v>562.81500000000005</v>
      </c>
      <c r="N137" s="17">
        <v>38.5</v>
      </c>
      <c r="O137" s="18">
        <f t="shared" si="11"/>
        <v>21668</v>
      </c>
      <c r="P137" s="3"/>
    </row>
    <row r="138" spans="1:16" ht="26.4" x14ac:dyDescent="0.25">
      <c r="B138" s="14">
        <v>45</v>
      </c>
      <c r="C138" s="15" t="s">
        <v>88</v>
      </c>
      <c r="D138" s="14" t="s">
        <v>13</v>
      </c>
      <c r="E138" s="17">
        <v>1125.6299999999999</v>
      </c>
      <c r="F138" s="31">
        <v>700</v>
      </c>
      <c r="G138" s="18">
        <f>ROUND(SUM(O138:O140)/E138,0)</f>
        <v>560</v>
      </c>
      <c r="H138" s="18">
        <f>F138+G138</f>
        <v>1260</v>
      </c>
      <c r="I138" s="18">
        <f t="shared" si="10"/>
        <v>1418294</v>
      </c>
      <c r="J138" s="15" t="s">
        <v>89</v>
      </c>
      <c r="K138" s="15" t="s">
        <v>18</v>
      </c>
      <c r="L138" s="17">
        <f>0.45*2</f>
        <v>0.9</v>
      </c>
      <c r="M138" s="17">
        <f>ROUND(E138*L138,6)</f>
        <v>1013.067</v>
      </c>
      <c r="N138" s="17">
        <v>374</v>
      </c>
      <c r="O138" s="18">
        <f t="shared" si="11"/>
        <v>378887</v>
      </c>
      <c r="P138" s="3"/>
    </row>
    <row r="139" spans="1:16" x14ac:dyDescent="0.25">
      <c r="B139" s="14"/>
      <c r="C139" s="15"/>
      <c r="D139" s="14"/>
      <c r="E139" s="17"/>
      <c r="F139" s="31"/>
      <c r="G139" s="18"/>
      <c r="H139" s="18"/>
      <c r="I139" s="18"/>
      <c r="J139" s="15" t="s">
        <v>90</v>
      </c>
      <c r="K139" s="15" t="s">
        <v>18</v>
      </c>
      <c r="L139" s="17">
        <f>0.17*3</f>
        <v>0.51</v>
      </c>
      <c r="M139" s="17">
        <f>ROUND(E138*L139,6)</f>
        <v>574.07129999999995</v>
      </c>
      <c r="N139" s="17">
        <v>429.7</v>
      </c>
      <c r="O139" s="18">
        <f t="shared" si="11"/>
        <v>246678</v>
      </c>
      <c r="P139" s="3"/>
    </row>
    <row r="140" spans="1:16" x14ac:dyDescent="0.25">
      <c r="B140" s="14"/>
      <c r="C140" s="15"/>
      <c r="D140" s="14"/>
      <c r="E140" s="17"/>
      <c r="F140" s="31"/>
      <c r="G140" s="18"/>
      <c r="H140" s="18"/>
      <c r="I140" s="18"/>
      <c r="J140" s="15" t="s">
        <v>91</v>
      </c>
      <c r="K140" s="15" t="s">
        <v>18</v>
      </c>
      <c r="L140" s="17">
        <v>0.4</v>
      </c>
      <c r="M140" s="17">
        <f>ROUND(E138*L140,6)</f>
        <v>450.25200000000001</v>
      </c>
      <c r="N140" s="17">
        <v>11</v>
      </c>
      <c r="O140" s="18">
        <f t="shared" si="11"/>
        <v>4953</v>
      </c>
      <c r="P140" s="3"/>
    </row>
    <row r="141" spans="1:16" x14ac:dyDescent="0.25">
      <c r="A141" s="7"/>
      <c r="B141" s="22" t="s">
        <v>92</v>
      </c>
      <c r="C141" s="9"/>
      <c r="D141" s="10"/>
      <c r="E141" s="11"/>
      <c r="F141" s="36"/>
      <c r="G141" s="35"/>
      <c r="H141" s="35"/>
      <c r="I141" s="18"/>
      <c r="J141" s="12"/>
      <c r="K141" s="12"/>
      <c r="L141" s="11"/>
      <c r="M141" s="11"/>
      <c r="N141" s="11"/>
      <c r="O141" s="18"/>
      <c r="P141" s="3"/>
    </row>
    <row r="142" spans="1:16" ht="26.4" x14ac:dyDescent="0.25">
      <c r="A142" s="7"/>
      <c r="B142" s="14">
        <v>46</v>
      </c>
      <c r="C142" s="15" t="s">
        <v>73</v>
      </c>
      <c r="D142" s="16" t="s">
        <v>13</v>
      </c>
      <c r="E142" s="17">
        <v>27.59</v>
      </c>
      <c r="F142" s="31">
        <v>30</v>
      </c>
      <c r="G142" s="18">
        <f>ROUND(SUM(O142)/E142,0)</f>
        <v>5</v>
      </c>
      <c r="H142" s="18">
        <f>F142+G142</f>
        <v>35</v>
      </c>
      <c r="I142" s="18">
        <f t="shared" si="10"/>
        <v>966</v>
      </c>
      <c r="J142" s="15" t="s">
        <v>68</v>
      </c>
      <c r="K142" s="15" t="s">
        <v>23</v>
      </c>
      <c r="L142" s="17">
        <v>0.1</v>
      </c>
      <c r="M142" s="17">
        <f>ROUND(E142*L142,6)</f>
        <v>2.7589999999999999</v>
      </c>
      <c r="N142" s="17">
        <v>52.8</v>
      </c>
      <c r="O142" s="18">
        <f t="shared" si="11"/>
        <v>146</v>
      </c>
      <c r="P142" s="3"/>
    </row>
    <row r="143" spans="1:16" ht="26.4" x14ac:dyDescent="0.25">
      <c r="A143" s="7"/>
      <c r="B143" s="14">
        <v>47</v>
      </c>
      <c r="C143" s="15" t="s">
        <v>75</v>
      </c>
      <c r="D143" s="14" t="s">
        <v>13</v>
      </c>
      <c r="E143" s="17">
        <v>27.59</v>
      </c>
      <c r="F143" s="31">
        <v>150</v>
      </c>
      <c r="G143" s="18">
        <f>ROUND(SUM(O143)/E143,0)</f>
        <v>173</v>
      </c>
      <c r="H143" s="18">
        <f>F143+G143</f>
        <v>323</v>
      </c>
      <c r="I143" s="18">
        <f t="shared" si="10"/>
        <v>8912</v>
      </c>
      <c r="J143" s="15" t="s">
        <v>74</v>
      </c>
      <c r="K143" s="15" t="s">
        <v>18</v>
      </c>
      <c r="L143" s="17">
        <v>2.5</v>
      </c>
      <c r="M143" s="17">
        <f>ROUND(E143*L143,6)</f>
        <v>68.974999999999994</v>
      </c>
      <c r="N143" s="17">
        <v>69.3</v>
      </c>
      <c r="O143" s="18">
        <f t="shared" si="11"/>
        <v>4780</v>
      </c>
      <c r="P143" s="3"/>
    </row>
    <row r="144" spans="1:16" ht="39.6" x14ac:dyDescent="0.25">
      <c r="B144" s="14">
        <v>48</v>
      </c>
      <c r="C144" s="15" t="s">
        <v>93</v>
      </c>
      <c r="D144" s="14" t="s">
        <v>13</v>
      </c>
      <c r="E144" s="17">
        <v>27.59</v>
      </c>
      <c r="F144" s="31">
        <v>250</v>
      </c>
      <c r="G144" s="18">
        <f>ROUND(SUM(O144:O147)/E144,0)</f>
        <v>112</v>
      </c>
      <c r="H144" s="18">
        <f>F144+G144</f>
        <v>362</v>
      </c>
      <c r="I144" s="18">
        <f t="shared" si="10"/>
        <v>9988</v>
      </c>
      <c r="J144" s="15" t="s">
        <v>77</v>
      </c>
      <c r="K144" s="15" t="s">
        <v>78</v>
      </c>
      <c r="L144" s="20">
        <f>0.416*0.03</f>
        <v>1.248E-2</v>
      </c>
      <c r="M144" s="17">
        <f t="shared" ref="M144" si="13">ROUND(E144*L144,6)</f>
        <v>0.34432299999999999</v>
      </c>
      <c r="N144" s="17">
        <v>5214</v>
      </c>
      <c r="O144" s="18">
        <f t="shared" si="11"/>
        <v>1795</v>
      </c>
      <c r="P144" s="3"/>
    </row>
    <row r="145" spans="1:16" x14ac:dyDescent="0.25">
      <c r="B145" s="14"/>
      <c r="C145" s="15"/>
      <c r="D145" s="14"/>
      <c r="E145" s="17"/>
      <c r="F145" s="31"/>
      <c r="G145" s="18"/>
      <c r="H145" s="18"/>
      <c r="I145" s="18"/>
      <c r="J145" s="15" t="s">
        <v>79</v>
      </c>
      <c r="K145" s="15" t="s">
        <v>29</v>
      </c>
      <c r="L145" s="20">
        <f>1.16*0.03</f>
        <v>3.4799999999999998E-2</v>
      </c>
      <c r="M145" s="17">
        <f>ROUND(E144*L145,6)</f>
        <v>0.96013199999999999</v>
      </c>
      <c r="N145" s="17">
        <v>880</v>
      </c>
      <c r="O145" s="18">
        <f t="shared" si="11"/>
        <v>845</v>
      </c>
      <c r="P145" s="3"/>
    </row>
    <row r="146" spans="1:16" x14ac:dyDescent="0.25">
      <c r="B146" s="14"/>
      <c r="C146" s="15"/>
      <c r="D146" s="14"/>
      <c r="E146" s="17"/>
      <c r="F146" s="31"/>
      <c r="G146" s="18"/>
      <c r="H146" s="18"/>
      <c r="I146" s="18"/>
      <c r="J146" s="15" t="s">
        <v>80</v>
      </c>
      <c r="K146" s="15" t="s">
        <v>18</v>
      </c>
      <c r="L146" s="20">
        <f>0.612*0.03</f>
        <v>1.8359999999999998E-2</v>
      </c>
      <c r="M146" s="17">
        <f>ROUND(E144*L146,6)</f>
        <v>0.506552</v>
      </c>
      <c r="N146" s="17">
        <v>253</v>
      </c>
      <c r="O146" s="18">
        <f t="shared" si="11"/>
        <v>128</v>
      </c>
      <c r="P146" s="3"/>
    </row>
    <row r="147" spans="1:16" x14ac:dyDescent="0.25">
      <c r="B147" s="14"/>
      <c r="C147" s="15"/>
      <c r="D147" s="14"/>
      <c r="E147" s="17"/>
      <c r="F147" s="31"/>
      <c r="G147" s="18"/>
      <c r="H147" s="18"/>
      <c r="I147" s="18"/>
      <c r="J147" s="15" t="s">
        <v>81</v>
      </c>
      <c r="K147" s="15" t="s">
        <v>23</v>
      </c>
      <c r="L147" s="24">
        <f>10*0.03</f>
        <v>0.3</v>
      </c>
      <c r="M147" s="17">
        <f>ROUND(E144*L147,6)</f>
        <v>8.2769999999999992</v>
      </c>
      <c r="N147" s="17">
        <v>38.5</v>
      </c>
      <c r="O147" s="18">
        <f t="shared" si="11"/>
        <v>319</v>
      </c>
      <c r="P147" s="3"/>
    </row>
    <row r="148" spans="1:16" ht="39.6" x14ac:dyDescent="0.25">
      <c r="B148" s="14">
        <v>49</v>
      </c>
      <c r="C148" s="15" t="s">
        <v>95</v>
      </c>
      <c r="D148" s="14" t="s">
        <v>13</v>
      </c>
      <c r="E148" s="17">
        <v>27.59</v>
      </c>
      <c r="F148" s="31">
        <v>300</v>
      </c>
      <c r="G148" s="18">
        <f>ROUND(SUM(O148:O151)/E148,0)</f>
        <v>321</v>
      </c>
      <c r="H148" s="18">
        <f>F148+G148</f>
        <v>621</v>
      </c>
      <c r="I148" s="18">
        <f t="shared" si="10"/>
        <v>17133</v>
      </c>
      <c r="J148" s="15" t="s">
        <v>94</v>
      </c>
      <c r="K148" s="15" t="s">
        <v>13</v>
      </c>
      <c r="L148" s="17">
        <v>2.14</v>
      </c>
      <c r="M148" s="17">
        <f t="shared" ref="M148" si="14">ROUND(E148*L148,6)</f>
        <v>59.0426</v>
      </c>
      <c r="N148" s="17">
        <v>128.69999999999999</v>
      </c>
      <c r="O148" s="18">
        <f t="shared" si="11"/>
        <v>7599</v>
      </c>
      <c r="P148" s="3"/>
    </row>
    <row r="149" spans="1:16" x14ac:dyDescent="0.25">
      <c r="B149" s="14"/>
      <c r="C149" s="15"/>
      <c r="D149" s="14"/>
      <c r="E149" s="17"/>
      <c r="F149" s="31"/>
      <c r="G149" s="18"/>
      <c r="H149" s="18"/>
      <c r="I149" s="18"/>
      <c r="J149" s="15" t="s">
        <v>96</v>
      </c>
      <c r="K149" s="15" t="s">
        <v>23</v>
      </c>
      <c r="L149" s="17">
        <v>0.3</v>
      </c>
      <c r="M149" s="17">
        <f>ROUND(E148*L149,6)</f>
        <v>8.2769999999999992</v>
      </c>
      <c r="N149" s="17">
        <v>66</v>
      </c>
      <c r="O149" s="18">
        <f t="shared" si="11"/>
        <v>546</v>
      </c>
      <c r="P149" s="3"/>
    </row>
    <row r="150" spans="1:16" x14ac:dyDescent="0.25">
      <c r="B150" s="14"/>
      <c r="C150" s="15"/>
      <c r="D150" s="14"/>
      <c r="E150" s="17"/>
      <c r="F150" s="31"/>
      <c r="G150" s="18"/>
      <c r="H150" s="18"/>
      <c r="I150" s="18"/>
      <c r="J150" s="15" t="s">
        <v>97</v>
      </c>
      <c r="K150" s="15" t="s">
        <v>98</v>
      </c>
      <c r="L150" s="17">
        <v>0.02</v>
      </c>
      <c r="M150" s="17">
        <f>ROUND(E148*L150,6)</f>
        <v>0.55179999999999996</v>
      </c>
      <c r="N150" s="17">
        <v>935</v>
      </c>
      <c r="O150" s="18">
        <f t="shared" si="11"/>
        <v>516</v>
      </c>
      <c r="P150" s="3"/>
    </row>
    <row r="151" spans="1:16" x14ac:dyDescent="0.25">
      <c r="B151" s="14"/>
      <c r="C151" s="15"/>
      <c r="D151" s="14"/>
      <c r="E151" s="17"/>
      <c r="F151" s="31"/>
      <c r="G151" s="18"/>
      <c r="H151" s="18"/>
      <c r="I151" s="18"/>
      <c r="J151" s="15" t="s">
        <v>99</v>
      </c>
      <c r="K151" s="15" t="s">
        <v>23</v>
      </c>
      <c r="L151" s="17">
        <v>0.2</v>
      </c>
      <c r="M151" s="17">
        <f>ROUND(E148*L151,6)</f>
        <v>5.5179999999999998</v>
      </c>
      <c r="N151" s="17">
        <v>37.5</v>
      </c>
      <c r="O151" s="18">
        <f t="shared" si="11"/>
        <v>207</v>
      </c>
      <c r="P151" s="3"/>
    </row>
    <row r="152" spans="1:16" ht="26.4" x14ac:dyDescent="0.25">
      <c r="B152" s="14">
        <v>50</v>
      </c>
      <c r="C152" s="19" t="s">
        <v>101</v>
      </c>
      <c r="D152" s="16" t="s">
        <v>13</v>
      </c>
      <c r="E152" s="17">
        <v>27.59</v>
      </c>
      <c r="F152" s="31">
        <v>1000</v>
      </c>
      <c r="G152" s="18">
        <f>ROUND(SUM(O152:O154)/E152,0)</f>
        <v>615</v>
      </c>
      <c r="H152" s="18">
        <f>F152+G152</f>
        <v>1615</v>
      </c>
      <c r="I152" s="18">
        <f t="shared" si="10"/>
        <v>44558</v>
      </c>
      <c r="J152" s="15" t="s">
        <v>222</v>
      </c>
      <c r="K152" s="15" t="s">
        <v>13</v>
      </c>
      <c r="L152" s="17">
        <v>1.07</v>
      </c>
      <c r="M152" s="17">
        <f>ROUND(E152*L152,6)</f>
        <v>29.5213</v>
      </c>
      <c r="N152" s="17">
        <v>330</v>
      </c>
      <c r="O152" s="18">
        <f t="shared" si="11"/>
        <v>9742</v>
      </c>
      <c r="P152" s="3"/>
    </row>
    <row r="153" spans="1:16" x14ac:dyDescent="0.25">
      <c r="B153" s="14"/>
      <c r="C153" s="15"/>
      <c r="D153" s="14"/>
      <c r="E153" s="17"/>
      <c r="F153" s="31"/>
      <c r="G153" s="18"/>
      <c r="H153" s="18"/>
      <c r="I153" s="18"/>
      <c r="J153" s="15" t="s">
        <v>48</v>
      </c>
      <c r="K153" s="15" t="s">
        <v>18</v>
      </c>
      <c r="L153" s="17">
        <v>15</v>
      </c>
      <c r="M153" s="17">
        <f>ROUND(E152*L153,6)</f>
        <v>413.85</v>
      </c>
      <c r="N153" s="17">
        <v>15.6</v>
      </c>
      <c r="O153" s="18">
        <f t="shared" si="11"/>
        <v>6456</v>
      </c>
      <c r="P153" s="3"/>
    </row>
    <row r="154" spans="1:16" x14ac:dyDescent="0.25">
      <c r="B154" s="14"/>
      <c r="C154" s="15"/>
      <c r="D154" s="14"/>
      <c r="E154" s="17"/>
      <c r="F154" s="31"/>
      <c r="G154" s="18"/>
      <c r="H154" s="18"/>
      <c r="I154" s="18"/>
      <c r="J154" s="15" t="s">
        <v>49</v>
      </c>
      <c r="K154" s="15" t="s">
        <v>18</v>
      </c>
      <c r="L154" s="17">
        <v>0.5</v>
      </c>
      <c r="M154" s="17">
        <f>ROUND(E152*L154,6)</f>
        <v>13.795</v>
      </c>
      <c r="N154" s="17">
        <v>55</v>
      </c>
      <c r="O154" s="18">
        <f t="shared" si="11"/>
        <v>759</v>
      </c>
      <c r="P154" s="3"/>
    </row>
    <row r="155" spans="1:16" x14ac:dyDescent="0.25">
      <c r="A155" s="7"/>
      <c r="B155" s="22" t="s">
        <v>102</v>
      </c>
      <c r="C155" s="9"/>
      <c r="D155" s="10"/>
      <c r="E155" s="11"/>
      <c r="F155" s="36"/>
      <c r="G155" s="35"/>
      <c r="H155" s="35"/>
      <c r="I155" s="18"/>
      <c r="J155" s="12"/>
      <c r="K155" s="12"/>
      <c r="L155" s="11"/>
      <c r="M155" s="11"/>
      <c r="N155" s="11"/>
      <c r="O155" s="18"/>
      <c r="P155" s="3"/>
    </row>
    <row r="156" spans="1:16" ht="26.4" x14ac:dyDescent="0.25">
      <c r="A156" s="7"/>
      <c r="B156" s="14">
        <v>51</v>
      </c>
      <c r="C156" s="15" t="s">
        <v>73</v>
      </c>
      <c r="D156" s="16" t="s">
        <v>13</v>
      </c>
      <c r="E156" s="17">
        <v>16.560000000000002</v>
      </c>
      <c r="F156" s="31">
        <v>30</v>
      </c>
      <c r="G156" s="18">
        <f>ROUND(SUM(O156)/E156,0)</f>
        <v>5</v>
      </c>
      <c r="H156" s="18">
        <f>F156+G156</f>
        <v>35</v>
      </c>
      <c r="I156" s="18">
        <f t="shared" si="10"/>
        <v>580</v>
      </c>
      <c r="J156" s="15" t="s">
        <v>68</v>
      </c>
      <c r="K156" s="15" t="s">
        <v>23</v>
      </c>
      <c r="L156" s="17">
        <v>0.1</v>
      </c>
      <c r="M156" s="17">
        <f>ROUND(E156*L156,6)</f>
        <v>1.6559999999999999</v>
      </c>
      <c r="N156" s="17">
        <v>52.8</v>
      </c>
      <c r="O156" s="18">
        <f t="shared" si="11"/>
        <v>87</v>
      </c>
      <c r="P156" s="3"/>
    </row>
    <row r="157" spans="1:16" ht="26.4" x14ac:dyDescent="0.25">
      <c r="A157" s="7"/>
      <c r="B157" s="14">
        <v>52</v>
      </c>
      <c r="C157" s="15" t="s">
        <v>75</v>
      </c>
      <c r="D157" s="14" t="s">
        <v>13</v>
      </c>
      <c r="E157" s="17">
        <v>16.560000000000002</v>
      </c>
      <c r="F157" s="31">
        <v>150</v>
      </c>
      <c r="G157" s="18">
        <f>ROUND(SUM(O157)/E157,0)</f>
        <v>173</v>
      </c>
      <c r="H157" s="18">
        <f>F157+G157</f>
        <v>323</v>
      </c>
      <c r="I157" s="18">
        <f t="shared" si="10"/>
        <v>5349</v>
      </c>
      <c r="J157" s="15" t="s">
        <v>74</v>
      </c>
      <c r="K157" s="15" t="s">
        <v>18</v>
      </c>
      <c r="L157" s="17">
        <v>2.5</v>
      </c>
      <c r="M157" s="17">
        <f>ROUND(E157*L157,6)</f>
        <v>41.4</v>
      </c>
      <c r="N157" s="17">
        <v>69.3</v>
      </c>
      <c r="O157" s="18">
        <f t="shared" si="11"/>
        <v>2869</v>
      </c>
      <c r="P157" s="3"/>
    </row>
    <row r="158" spans="1:16" ht="39.6" x14ac:dyDescent="0.25">
      <c r="B158" s="14">
        <v>53</v>
      </c>
      <c r="C158" s="15" t="s">
        <v>93</v>
      </c>
      <c r="D158" s="14" t="s">
        <v>13</v>
      </c>
      <c r="E158" s="17">
        <v>27.59</v>
      </c>
      <c r="F158" s="31">
        <v>250</v>
      </c>
      <c r="G158" s="18">
        <f>ROUND(SUM(O158:O161)/E158,0)</f>
        <v>112</v>
      </c>
      <c r="H158" s="18">
        <f>F158+G158</f>
        <v>362</v>
      </c>
      <c r="I158" s="18">
        <f t="shared" si="10"/>
        <v>9988</v>
      </c>
      <c r="J158" s="15" t="s">
        <v>77</v>
      </c>
      <c r="K158" s="15" t="s">
        <v>78</v>
      </c>
      <c r="L158" s="20">
        <f>0.416*0.03</f>
        <v>1.248E-2</v>
      </c>
      <c r="M158" s="17">
        <f t="shared" ref="M158" si="15">ROUND(E158*L158,6)</f>
        <v>0.34432299999999999</v>
      </c>
      <c r="N158" s="17">
        <v>5214</v>
      </c>
      <c r="O158" s="18">
        <f t="shared" si="11"/>
        <v>1795</v>
      </c>
      <c r="P158" s="3"/>
    </row>
    <row r="159" spans="1:16" x14ac:dyDescent="0.25">
      <c r="B159" s="14"/>
      <c r="C159" s="15"/>
      <c r="D159" s="14"/>
      <c r="E159" s="17"/>
      <c r="F159" s="31"/>
      <c r="G159" s="18"/>
      <c r="H159" s="18"/>
      <c r="I159" s="18"/>
      <c r="J159" s="15" t="s">
        <v>79</v>
      </c>
      <c r="K159" s="15" t="s">
        <v>29</v>
      </c>
      <c r="L159" s="20">
        <f>1.16*0.03</f>
        <v>3.4799999999999998E-2</v>
      </c>
      <c r="M159" s="17">
        <f>ROUND(E158*L159,6)</f>
        <v>0.96013199999999999</v>
      </c>
      <c r="N159" s="17">
        <v>880</v>
      </c>
      <c r="O159" s="18">
        <f t="shared" si="11"/>
        <v>845</v>
      </c>
      <c r="P159" s="3"/>
    </row>
    <row r="160" spans="1:16" x14ac:dyDescent="0.25">
      <c r="B160" s="14"/>
      <c r="C160" s="15"/>
      <c r="D160" s="14"/>
      <c r="E160" s="17"/>
      <c r="F160" s="31"/>
      <c r="G160" s="18"/>
      <c r="H160" s="18"/>
      <c r="I160" s="18"/>
      <c r="J160" s="15" t="s">
        <v>80</v>
      </c>
      <c r="K160" s="15" t="s">
        <v>18</v>
      </c>
      <c r="L160" s="20">
        <f>0.612*0.03</f>
        <v>1.8359999999999998E-2</v>
      </c>
      <c r="M160" s="17">
        <f>ROUND(E158*L160,6)</f>
        <v>0.506552</v>
      </c>
      <c r="N160" s="17">
        <v>253</v>
      </c>
      <c r="O160" s="18">
        <f t="shared" si="11"/>
        <v>128</v>
      </c>
      <c r="P160" s="3"/>
    </row>
    <row r="161" spans="1:16" x14ac:dyDescent="0.25">
      <c r="B161" s="14"/>
      <c r="C161" s="15"/>
      <c r="D161" s="14"/>
      <c r="E161" s="17"/>
      <c r="F161" s="31"/>
      <c r="G161" s="18"/>
      <c r="H161" s="18"/>
      <c r="I161" s="18"/>
      <c r="J161" s="15" t="s">
        <v>81</v>
      </c>
      <c r="K161" s="15" t="s">
        <v>23</v>
      </c>
      <c r="L161" s="24">
        <f>10*0.03</f>
        <v>0.3</v>
      </c>
      <c r="M161" s="17">
        <f>ROUND(E158*L161,6)</f>
        <v>8.2769999999999992</v>
      </c>
      <c r="N161" s="17">
        <v>38.5</v>
      </c>
      <c r="O161" s="18">
        <f t="shared" si="11"/>
        <v>319</v>
      </c>
      <c r="P161" s="3"/>
    </row>
    <row r="162" spans="1:16" ht="39.6" x14ac:dyDescent="0.25">
      <c r="B162" s="14">
        <v>54</v>
      </c>
      <c r="C162" s="15" t="s">
        <v>95</v>
      </c>
      <c r="D162" s="14" t="s">
        <v>13</v>
      </c>
      <c r="E162" s="17">
        <v>16.560000000000002</v>
      </c>
      <c r="F162" s="31">
        <v>300</v>
      </c>
      <c r="G162" s="18">
        <f>ROUND(SUM(O162:O165)/E162,0)</f>
        <v>321</v>
      </c>
      <c r="H162" s="18">
        <f>F162+G162</f>
        <v>621</v>
      </c>
      <c r="I162" s="18">
        <f t="shared" si="10"/>
        <v>10284</v>
      </c>
      <c r="J162" s="15" t="s">
        <v>94</v>
      </c>
      <c r="K162" s="15" t="s">
        <v>13</v>
      </c>
      <c r="L162" s="17">
        <v>2.14</v>
      </c>
      <c r="M162" s="17">
        <f t="shared" ref="M162" si="16">ROUND(E162*L162,6)</f>
        <v>35.438400000000001</v>
      </c>
      <c r="N162" s="17">
        <v>128.69999999999999</v>
      </c>
      <c r="O162" s="18">
        <f t="shared" si="11"/>
        <v>4561</v>
      </c>
      <c r="P162" s="3"/>
    </row>
    <row r="163" spans="1:16" x14ac:dyDescent="0.25">
      <c r="B163" s="14"/>
      <c r="C163" s="15"/>
      <c r="D163" s="14"/>
      <c r="E163" s="17"/>
      <c r="F163" s="31"/>
      <c r="G163" s="18"/>
      <c r="H163" s="18"/>
      <c r="I163" s="18"/>
      <c r="J163" s="15" t="s">
        <v>96</v>
      </c>
      <c r="K163" s="15" t="s">
        <v>23</v>
      </c>
      <c r="L163" s="17">
        <v>0.3</v>
      </c>
      <c r="M163" s="17">
        <f>ROUND(E162*L163,6)</f>
        <v>4.968</v>
      </c>
      <c r="N163" s="17">
        <v>66</v>
      </c>
      <c r="O163" s="18">
        <f t="shared" si="11"/>
        <v>328</v>
      </c>
      <c r="P163" s="3"/>
    </row>
    <row r="164" spans="1:16" x14ac:dyDescent="0.25">
      <c r="B164" s="14"/>
      <c r="C164" s="15"/>
      <c r="D164" s="14"/>
      <c r="E164" s="17"/>
      <c r="F164" s="31"/>
      <c r="G164" s="18"/>
      <c r="H164" s="18"/>
      <c r="I164" s="18"/>
      <c r="J164" s="15" t="s">
        <v>97</v>
      </c>
      <c r="K164" s="15" t="s">
        <v>98</v>
      </c>
      <c r="L164" s="17">
        <v>0.02</v>
      </c>
      <c r="M164" s="17">
        <f>ROUND(E162*L164,6)</f>
        <v>0.33119999999999999</v>
      </c>
      <c r="N164" s="17">
        <v>935</v>
      </c>
      <c r="O164" s="18">
        <f t="shared" si="11"/>
        <v>310</v>
      </c>
      <c r="P164" s="3"/>
    </row>
    <row r="165" spans="1:16" x14ac:dyDescent="0.25">
      <c r="B165" s="14"/>
      <c r="C165" s="15"/>
      <c r="D165" s="14"/>
      <c r="E165" s="17"/>
      <c r="F165" s="31"/>
      <c r="G165" s="18"/>
      <c r="H165" s="18"/>
      <c r="I165" s="18"/>
      <c r="J165" s="15" t="s">
        <v>99</v>
      </c>
      <c r="K165" s="15" t="s">
        <v>23</v>
      </c>
      <c r="L165" s="17">
        <v>0.2</v>
      </c>
      <c r="M165" s="17">
        <f>ROUND(E162*L165,6)</f>
        <v>3.3119999999999998</v>
      </c>
      <c r="N165" s="17">
        <v>37.5</v>
      </c>
      <c r="O165" s="18">
        <f t="shared" si="11"/>
        <v>124</v>
      </c>
      <c r="P165" s="3"/>
    </row>
    <row r="166" spans="1:16" ht="26.4" x14ac:dyDescent="0.25">
      <c r="B166" s="14">
        <v>55</v>
      </c>
      <c r="C166" s="19" t="s">
        <v>101</v>
      </c>
      <c r="D166" s="16" t="s">
        <v>13</v>
      </c>
      <c r="E166" s="17">
        <v>16.560000000000002</v>
      </c>
      <c r="F166" s="31">
        <v>1000</v>
      </c>
      <c r="G166" s="18">
        <f>ROUND(SUM(O166:O168)/E166,0)</f>
        <v>615</v>
      </c>
      <c r="H166" s="18">
        <f>F166+G166</f>
        <v>1615</v>
      </c>
      <c r="I166" s="18">
        <f t="shared" si="10"/>
        <v>26744</v>
      </c>
      <c r="J166" s="15" t="s">
        <v>222</v>
      </c>
      <c r="K166" s="15" t="s">
        <v>13</v>
      </c>
      <c r="L166" s="17">
        <v>1.07</v>
      </c>
      <c r="M166" s="17">
        <f>ROUND(E166*L166,6)</f>
        <v>17.719200000000001</v>
      </c>
      <c r="N166" s="17">
        <v>330</v>
      </c>
      <c r="O166" s="18">
        <f t="shared" si="11"/>
        <v>5847</v>
      </c>
      <c r="P166" s="3"/>
    </row>
    <row r="167" spans="1:16" x14ac:dyDescent="0.25">
      <c r="B167" s="14"/>
      <c r="C167" s="15"/>
      <c r="D167" s="14"/>
      <c r="E167" s="17"/>
      <c r="F167" s="31"/>
      <c r="G167" s="18"/>
      <c r="H167" s="18"/>
      <c r="I167" s="18"/>
      <c r="J167" s="15" t="s">
        <v>48</v>
      </c>
      <c r="K167" s="15" t="s">
        <v>18</v>
      </c>
      <c r="L167" s="17">
        <v>15</v>
      </c>
      <c r="M167" s="17">
        <f>ROUND(E166*L167,6)</f>
        <v>248.4</v>
      </c>
      <c r="N167" s="17">
        <v>15.6</v>
      </c>
      <c r="O167" s="18">
        <f t="shared" si="11"/>
        <v>3875</v>
      </c>
      <c r="P167" s="3"/>
    </row>
    <row r="168" spans="1:16" x14ac:dyDescent="0.25">
      <c r="B168" s="14"/>
      <c r="C168" s="15"/>
      <c r="D168" s="14"/>
      <c r="E168" s="17"/>
      <c r="F168" s="31"/>
      <c r="G168" s="18"/>
      <c r="H168" s="18"/>
      <c r="I168" s="18"/>
      <c r="J168" s="15" t="s">
        <v>49</v>
      </c>
      <c r="K168" s="15" t="s">
        <v>18</v>
      </c>
      <c r="L168" s="17">
        <v>0.5</v>
      </c>
      <c r="M168" s="17">
        <f>ROUND(E166*L168,6)</f>
        <v>8.2799999999999994</v>
      </c>
      <c r="N168" s="17">
        <v>55</v>
      </c>
      <c r="O168" s="18">
        <f t="shared" si="11"/>
        <v>455</v>
      </c>
      <c r="P168" s="3"/>
    </row>
    <row r="169" spans="1:16" s="6" customFormat="1" x14ac:dyDescent="0.25">
      <c r="A169" s="25"/>
      <c r="B169" s="26" t="s">
        <v>103</v>
      </c>
      <c r="C169" s="27"/>
      <c r="D169" s="28"/>
      <c r="E169" s="29"/>
      <c r="F169" s="36"/>
      <c r="G169" s="36"/>
      <c r="H169" s="36"/>
      <c r="I169" s="18"/>
      <c r="J169" s="30"/>
      <c r="K169" s="30"/>
      <c r="L169" s="29"/>
      <c r="M169" s="29"/>
      <c r="N169" s="29"/>
      <c r="O169" s="18"/>
      <c r="P169" s="3"/>
    </row>
    <row r="170" spans="1:16" ht="39.6" x14ac:dyDescent="0.25">
      <c r="B170" s="14">
        <v>56</v>
      </c>
      <c r="C170" s="15" t="s">
        <v>76</v>
      </c>
      <c r="D170" s="14" t="s">
        <v>13</v>
      </c>
      <c r="E170" s="17">
        <v>293.87</v>
      </c>
      <c r="F170" s="31">
        <v>250</v>
      </c>
      <c r="G170" s="18">
        <f>ROUND(SUM(O170:O173)/E170,0)</f>
        <v>186</v>
      </c>
      <c r="H170" s="18">
        <f>F170+G170</f>
        <v>436</v>
      </c>
      <c r="I170" s="18">
        <f t="shared" si="10"/>
        <v>128127</v>
      </c>
      <c r="J170" s="15" t="s">
        <v>77</v>
      </c>
      <c r="K170" s="15" t="s">
        <v>78</v>
      </c>
      <c r="L170" s="20">
        <f>0.416*0.05</f>
        <v>2.0799999999999999E-2</v>
      </c>
      <c r="M170" s="17">
        <f t="shared" ref="M170" si="17">ROUND(E170*L170,6)</f>
        <v>6.1124960000000002</v>
      </c>
      <c r="N170" s="17">
        <v>5214</v>
      </c>
      <c r="O170" s="18">
        <f t="shared" si="11"/>
        <v>31871</v>
      </c>
      <c r="P170" s="3"/>
    </row>
    <row r="171" spans="1:16" x14ac:dyDescent="0.25">
      <c r="B171" s="14"/>
      <c r="C171" s="15"/>
      <c r="D171" s="14"/>
      <c r="E171" s="17"/>
      <c r="F171" s="31"/>
      <c r="G171" s="18"/>
      <c r="H171" s="18"/>
      <c r="I171" s="18"/>
      <c r="J171" s="15" t="s">
        <v>79</v>
      </c>
      <c r="K171" s="15" t="s">
        <v>29</v>
      </c>
      <c r="L171" s="20">
        <f>1.16*0.05</f>
        <v>5.7999999999999996E-2</v>
      </c>
      <c r="M171" s="17">
        <f>ROUND(E170*L171,6)</f>
        <v>17.044460000000001</v>
      </c>
      <c r="N171" s="17">
        <v>880</v>
      </c>
      <c r="O171" s="18">
        <f t="shared" si="11"/>
        <v>14999</v>
      </c>
      <c r="P171" s="3"/>
    </row>
    <row r="172" spans="1:16" x14ac:dyDescent="0.25">
      <c r="B172" s="14"/>
      <c r="C172" s="15"/>
      <c r="D172" s="14"/>
      <c r="E172" s="17"/>
      <c r="F172" s="31"/>
      <c r="G172" s="18"/>
      <c r="H172" s="18"/>
      <c r="I172" s="18"/>
      <c r="J172" s="15" t="s">
        <v>80</v>
      </c>
      <c r="K172" s="15" t="s">
        <v>18</v>
      </c>
      <c r="L172" s="20">
        <f>0.612*0.05</f>
        <v>3.0600000000000002E-2</v>
      </c>
      <c r="M172" s="17">
        <f>ROUND(E170*L172,6)</f>
        <v>8.9924219999999995</v>
      </c>
      <c r="N172" s="17">
        <v>253</v>
      </c>
      <c r="O172" s="18">
        <f t="shared" si="11"/>
        <v>2275</v>
      </c>
      <c r="P172" s="3"/>
    </row>
    <row r="173" spans="1:16" x14ac:dyDescent="0.25">
      <c r="B173" s="14"/>
      <c r="C173" s="15"/>
      <c r="D173" s="14"/>
      <c r="E173" s="17"/>
      <c r="F173" s="31"/>
      <c r="G173" s="18"/>
      <c r="H173" s="18"/>
      <c r="I173" s="18"/>
      <c r="J173" s="15" t="s">
        <v>81</v>
      </c>
      <c r="K173" s="15" t="s">
        <v>23</v>
      </c>
      <c r="L173" s="24">
        <f>10*0.05</f>
        <v>0.5</v>
      </c>
      <c r="M173" s="17">
        <f>ROUND(E170*L173,6)</f>
        <v>146.935</v>
      </c>
      <c r="N173" s="17">
        <v>38.5</v>
      </c>
      <c r="O173" s="18">
        <f t="shared" si="11"/>
        <v>5657</v>
      </c>
      <c r="P173" s="3"/>
    </row>
    <row r="174" spans="1:16" x14ac:dyDescent="0.25">
      <c r="A174" s="7"/>
      <c r="B174" s="14">
        <v>57</v>
      </c>
      <c r="C174" s="15" t="s">
        <v>105</v>
      </c>
      <c r="D174" s="14" t="s">
        <v>13</v>
      </c>
      <c r="E174" s="17">
        <v>293.87</v>
      </c>
      <c r="F174" s="31">
        <v>30</v>
      </c>
      <c r="G174" s="18">
        <f>ROUND(SUM(O174)/E174,0)</f>
        <v>27</v>
      </c>
      <c r="H174" s="18">
        <f>F174+G174</f>
        <v>57</v>
      </c>
      <c r="I174" s="18">
        <f t="shared" si="10"/>
        <v>16751</v>
      </c>
      <c r="J174" s="15" t="s">
        <v>107</v>
      </c>
      <c r="K174" s="15" t="s">
        <v>23</v>
      </c>
      <c r="L174" s="17">
        <v>0.1</v>
      </c>
      <c r="M174" s="17">
        <f>ROUND(E174*L174,6)</f>
        <v>29.387</v>
      </c>
      <c r="N174" s="17">
        <v>265.10000000000002</v>
      </c>
      <c r="O174" s="18">
        <f t="shared" si="11"/>
        <v>7790</v>
      </c>
      <c r="P174" s="3"/>
    </row>
    <row r="175" spans="1:16" ht="26.4" x14ac:dyDescent="0.25">
      <c r="A175" s="7"/>
      <c r="B175" s="14">
        <v>58</v>
      </c>
      <c r="C175" s="15" t="s">
        <v>106</v>
      </c>
      <c r="D175" s="14" t="s">
        <v>13</v>
      </c>
      <c r="E175" s="17">
        <v>293.87</v>
      </c>
      <c r="F175" s="31">
        <v>150</v>
      </c>
      <c r="G175" s="18">
        <f>ROUND(SUM(O175)/E175,0)</f>
        <v>86</v>
      </c>
      <c r="H175" s="18">
        <f>F175+G175</f>
        <v>236</v>
      </c>
      <c r="I175" s="18">
        <f t="shared" si="10"/>
        <v>69353</v>
      </c>
      <c r="J175" s="15" t="s">
        <v>108</v>
      </c>
      <c r="K175" s="15" t="s">
        <v>18</v>
      </c>
      <c r="L175" s="17">
        <v>3</v>
      </c>
      <c r="M175" s="17">
        <f>ROUND(E175*L175,6)</f>
        <v>881.61</v>
      </c>
      <c r="N175" s="17">
        <v>28.6</v>
      </c>
      <c r="O175" s="18">
        <f t="shared" si="11"/>
        <v>25214</v>
      </c>
      <c r="P175" s="3"/>
    </row>
    <row r="176" spans="1:16" ht="26.4" x14ac:dyDescent="0.25">
      <c r="B176" s="14">
        <v>59</v>
      </c>
      <c r="C176" s="15" t="s">
        <v>111</v>
      </c>
      <c r="D176" s="14" t="s">
        <v>13</v>
      </c>
      <c r="E176" s="17">
        <v>293.87</v>
      </c>
      <c r="F176" s="31">
        <v>250</v>
      </c>
      <c r="G176" s="18">
        <f>ROUND(SUM(O176:O177)/E176,0)</f>
        <v>771</v>
      </c>
      <c r="H176" s="18">
        <f>F176+G176</f>
        <v>1021</v>
      </c>
      <c r="I176" s="18">
        <f t="shared" si="10"/>
        <v>300041</v>
      </c>
      <c r="J176" s="15" t="s">
        <v>109</v>
      </c>
      <c r="K176" s="15" t="s">
        <v>13</v>
      </c>
      <c r="L176" s="17">
        <v>1.1499999999999999</v>
      </c>
      <c r="M176" s="17">
        <f t="shared" ref="M176" si="18">ROUND(E176*L176,6)</f>
        <v>337.95049999999998</v>
      </c>
      <c r="N176" s="17">
        <v>660</v>
      </c>
      <c r="O176" s="18">
        <f t="shared" si="11"/>
        <v>223047</v>
      </c>
      <c r="P176" s="3"/>
    </row>
    <row r="177" spans="1:16" x14ac:dyDescent="0.25">
      <c r="B177" s="14"/>
      <c r="C177" s="15"/>
      <c r="D177" s="14"/>
      <c r="E177" s="17"/>
      <c r="F177" s="31"/>
      <c r="G177" s="18"/>
      <c r="H177" s="18"/>
      <c r="I177" s="18"/>
      <c r="J177" s="15" t="s">
        <v>110</v>
      </c>
      <c r="K177" s="15" t="s">
        <v>13</v>
      </c>
      <c r="L177" s="17">
        <v>1.05</v>
      </c>
      <c r="M177" s="17">
        <f>ROUND(E176*L177,6)</f>
        <v>308.56349999999998</v>
      </c>
      <c r="N177" s="17">
        <v>11.7</v>
      </c>
      <c r="O177" s="18">
        <f t="shared" si="11"/>
        <v>3610</v>
      </c>
      <c r="P177" s="3"/>
    </row>
    <row r="178" spans="1:16" s="6" customFormat="1" x14ac:dyDescent="0.25">
      <c r="A178" s="25"/>
      <c r="B178" s="26" t="s">
        <v>104</v>
      </c>
      <c r="C178" s="27"/>
      <c r="D178" s="28"/>
      <c r="E178" s="29"/>
      <c r="F178" s="36"/>
      <c r="G178" s="36"/>
      <c r="H178" s="36"/>
      <c r="I178" s="18"/>
      <c r="J178" s="30"/>
      <c r="K178" s="30"/>
      <c r="L178" s="29"/>
      <c r="M178" s="29"/>
      <c r="N178" s="29"/>
      <c r="O178" s="18"/>
      <c r="P178" s="3"/>
    </row>
    <row r="179" spans="1:16" ht="39.6" x14ac:dyDescent="0.25">
      <c r="B179" s="14">
        <v>60</v>
      </c>
      <c r="C179" s="15" t="s">
        <v>76</v>
      </c>
      <c r="D179" s="14" t="s">
        <v>13</v>
      </c>
      <c r="E179" s="17">
        <v>1583.9099999999999</v>
      </c>
      <c r="F179" s="31">
        <v>250</v>
      </c>
      <c r="G179" s="18">
        <f>ROUND(SUM(O179:O182)/E179,0)</f>
        <v>186</v>
      </c>
      <c r="H179" s="18">
        <f>F179+G179</f>
        <v>436</v>
      </c>
      <c r="I179" s="18">
        <f t="shared" si="10"/>
        <v>690585</v>
      </c>
      <c r="J179" s="15" t="s">
        <v>77</v>
      </c>
      <c r="K179" s="15" t="s">
        <v>78</v>
      </c>
      <c r="L179" s="20">
        <f>0.416*0.05</f>
        <v>2.0799999999999999E-2</v>
      </c>
      <c r="M179" s="17">
        <f t="shared" ref="M179" si="19">ROUND(E179*L179,6)</f>
        <v>32.945328000000003</v>
      </c>
      <c r="N179" s="17">
        <v>5214</v>
      </c>
      <c r="O179" s="18">
        <f t="shared" si="11"/>
        <v>171777</v>
      </c>
      <c r="P179" s="3"/>
    </row>
    <row r="180" spans="1:16" x14ac:dyDescent="0.25">
      <c r="B180" s="14"/>
      <c r="C180" s="15"/>
      <c r="D180" s="14"/>
      <c r="E180" s="17"/>
      <c r="F180" s="31"/>
      <c r="G180" s="18"/>
      <c r="H180" s="18"/>
      <c r="I180" s="18"/>
      <c r="J180" s="15" t="s">
        <v>79</v>
      </c>
      <c r="K180" s="15" t="s">
        <v>29</v>
      </c>
      <c r="L180" s="20">
        <f>1.16*0.05</f>
        <v>5.7999999999999996E-2</v>
      </c>
      <c r="M180" s="17">
        <f>ROUND(E179*L180,6)</f>
        <v>91.866780000000006</v>
      </c>
      <c r="N180" s="17">
        <v>880</v>
      </c>
      <c r="O180" s="18">
        <f t="shared" si="11"/>
        <v>80843</v>
      </c>
      <c r="P180" s="3"/>
    </row>
    <row r="181" spans="1:16" x14ac:dyDescent="0.25">
      <c r="B181" s="14"/>
      <c r="C181" s="15"/>
      <c r="D181" s="14"/>
      <c r="E181" s="17"/>
      <c r="F181" s="31"/>
      <c r="G181" s="18"/>
      <c r="H181" s="18"/>
      <c r="I181" s="18"/>
      <c r="J181" s="15" t="s">
        <v>80</v>
      </c>
      <c r="K181" s="15" t="s">
        <v>18</v>
      </c>
      <c r="L181" s="20">
        <f>0.612*0.05</f>
        <v>3.0600000000000002E-2</v>
      </c>
      <c r="M181" s="17">
        <f>ROUND(E179*L181,6)</f>
        <v>48.467646000000002</v>
      </c>
      <c r="N181" s="17">
        <v>253</v>
      </c>
      <c r="O181" s="18">
        <f t="shared" si="11"/>
        <v>12262</v>
      </c>
      <c r="P181" s="3"/>
    </row>
    <row r="182" spans="1:16" x14ac:dyDescent="0.25">
      <c r="B182" s="14"/>
      <c r="C182" s="15"/>
      <c r="D182" s="14"/>
      <c r="E182" s="17"/>
      <c r="F182" s="31"/>
      <c r="G182" s="18"/>
      <c r="H182" s="18"/>
      <c r="I182" s="18"/>
      <c r="J182" s="15" t="s">
        <v>81</v>
      </c>
      <c r="K182" s="15" t="s">
        <v>23</v>
      </c>
      <c r="L182" s="24">
        <f>10*0.05</f>
        <v>0.5</v>
      </c>
      <c r="M182" s="17">
        <f>ROUND(E179*L182,6)</f>
        <v>791.95500000000004</v>
      </c>
      <c r="N182" s="17">
        <v>38.5</v>
      </c>
      <c r="O182" s="18">
        <f t="shared" si="11"/>
        <v>30490</v>
      </c>
      <c r="P182" s="3"/>
    </row>
    <row r="183" spans="1:16" x14ac:dyDescent="0.25">
      <c r="A183" s="7"/>
      <c r="B183" s="14">
        <v>61</v>
      </c>
      <c r="C183" s="15" t="s">
        <v>105</v>
      </c>
      <c r="D183" s="14" t="s">
        <v>13</v>
      </c>
      <c r="E183" s="17">
        <v>1583.9099999999999</v>
      </c>
      <c r="F183" s="31">
        <v>30</v>
      </c>
      <c r="G183" s="18">
        <f>ROUND(SUM(O183)/E183,0)</f>
        <v>27</v>
      </c>
      <c r="H183" s="18">
        <f>F183+G183</f>
        <v>57</v>
      </c>
      <c r="I183" s="18">
        <f t="shared" si="10"/>
        <v>90283</v>
      </c>
      <c r="J183" s="15" t="s">
        <v>107</v>
      </c>
      <c r="K183" s="15" t="s">
        <v>23</v>
      </c>
      <c r="L183" s="17">
        <v>0.1</v>
      </c>
      <c r="M183" s="17">
        <f>ROUND(E183*L183,6)</f>
        <v>158.39099999999999</v>
      </c>
      <c r="N183" s="17">
        <v>265.10000000000002</v>
      </c>
      <c r="O183" s="18">
        <f t="shared" si="11"/>
        <v>41989</v>
      </c>
      <c r="P183" s="3"/>
    </row>
    <row r="184" spans="1:16" ht="26.4" x14ac:dyDescent="0.25">
      <c r="A184" s="7"/>
      <c r="B184" s="14">
        <v>62</v>
      </c>
      <c r="C184" s="15" t="s">
        <v>106</v>
      </c>
      <c r="D184" s="14" t="s">
        <v>13</v>
      </c>
      <c r="E184" s="17">
        <v>1583.9099999999999</v>
      </c>
      <c r="F184" s="31">
        <v>150</v>
      </c>
      <c r="G184" s="18">
        <f>ROUND(SUM(O184)/E184,0)</f>
        <v>86</v>
      </c>
      <c r="H184" s="18">
        <f>F184+G184</f>
        <v>236</v>
      </c>
      <c r="I184" s="18">
        <f t="shared" si="10"/>
        <v>373803</v>
      </c>
      <c r="J184" s="15" t="s">
        <v>108</v>
      </c>
      <c r="K184" s="15" t="s">
        <v>18</v>
      </c>
      <c r="L184" s="17">
        <v>3</v>
      </c>
      <c r="M184" s="17">
        <f>ROUND(E184*L184,6)</f>
        <v>4751.7299999999996</v>
      </c>
      <c r="N184" s="17">
        <v>28.6</v>
      </c>
      <c r="O184" s="18">
        <f t="shared" si="11"/>
        <v>135899</v>
      </c>
      <c r="P184" s="3"/>
    </row>
    <row r="185" spans="1:16" x14ac:dyDescent="0.25">
      <c r="B185" s="14">
        <v>63</v>
      </c>
      <c r="C185" s="15" t="s">
        <v>84</v>
      </c>
      <c r="D185" s="14" t="s">
        <v>13</v>
      </c>
      <c r="E185" s="17">
        <v>1583.9099999999999</v>
      </c>
      <c r="F185" s="31">
        <v>300</v>
      </c>
      <c r="G185" s="18">
        <f>ROUND(SUM(O185:O187)/E185,0)</f>
        <v>622</v>
      </c>
      <c r="H185" s="18">
        <f>F185+G185</f>
        <v>922</v>
      </c>
      <c r="I185" s="18">
        <f t="shared" si="10"/>
        <v>1460365</v>
      </c>
      <c r="J185" s="15" t="s">
        <v>221</v>
      </c>
      <c r="K185" s="15" t="s">
        <v>13</v>
      </c>
      <c r="L185" s="17">
        <v>1.1399999999999999</v>
      </c>
      <c r="M185" s="17">
        <f>ROUND(E185*L185,6)</f>
        <v>1805.6574000000001</v>
      </c>
      <c r="N185" s="17">
        <v>473</v>
      </c>
      <c r="O185" s="18">
        <f t="shared" si="11"/>
        <v>854076</v>
      </c>
      <c r="P185" s="3"/>
    </row>
    <row r="186" spans="1:16" ht="26.4" x14ac:dyDescent="0.25">
      <c r="B186" s="14"/>
      <c r="C186" s="15"/>
      <c r="D186" s="14"/>
      <c r="E186" s="17"/>
      <c r="F186" s="31"/>
      <c r="G186" s="18"/>
      <c r="H186" s="18"/>
      <c r="I186" s="18"/>
      <c r="J186" s="15" t="s">
        <v>85</v>
      </c>
      <c r="K186" s="15" t="s">
        <v>18</v>
      </c>
      <c r="L186" s="17">
        <v>0.35</v>
      </c>
      <c r="M186" s="17">
        <f>ROUND(E185*L186,6)</f>
        <v>554.36850000000004</v>
      </c>
      <c r="N186" s="17">
        <v>169.4</v>
      </c>
      <c r="O186" s="18">
        <f t="shared" si="11"/>
        <v>93910</v>
      </c>
      <c r="P186" s="3"/>
    </row>
    <row r="187" spans="1:16" x14ac:dyDescent="0.25">
      <c r="B187" s="14"/>
      <c r="C187" s="15"/>
      <c r="D187" s="14"/>
      <c r="E187" s="17"/>
      <c r="F187" s="31"/>
      <c r="G187" s="18"/>
      <c r="H187" s="18"/>
      <c r="I187" s="18"/>
      <c r="J187" s="15" t="s">
        <v>86</v>
      </c>
      <c r="K187" s="15" t="s">
        <v>183</v>
      </c>
      <c r="L187" s="17">
        <v>0.75</v>
      </c>
      <c r="M187" s="17">
        <f>ROUND(E185*L187,6)</f>
        <v>1187.9324999999999</v>
      </c>
      <c r="N187" s="17">
        <v>31.9</v>
      </c>
      <c r="O187" s="18">
        <f t="shared" si="11"/>
        <v>37895</v>
      </c>
      <c r="P187" s="3"/>
    </row>
    <row r="188" spans="1:16" s="6" customFormat="1" x14ac:dyDescent="0.25">
      <c r="A188" s="25"/>
      <c r="B188" s="26" t="s">
        <v>112</v>
      </c>
      <c r="C188" s="27"/>
      <c r="D188" s="28"/>
      <c r="E188" s="29"/>
      <c r="F188" s="36"/>
      <c r="G188" s="36"/>
      <c r="H188" s="36"/>
      <c r="I188" s="18"/>
      <c r="J188" s="30"/>
      <c r="K188" s="30"/>
      <c r="L188" s="29"/>
      <c r="M188" s="29"/>
      <c r="N188" s="29"/>
      <c r="O188" s="18"/>
      <c r="P188" s="3"/>
    </row>
    <row r="189" spans="1:16" ht="39.6" x14ac:dyDescent="0.25">
      <c r="B189" s="14">
        <v>64</v>
      </c>
      <c r="C189" s="15" t="s">
        <v>76</v>
      </c>
      <c r="D189" s="14" t="s">
        <v>13</v>
      </c>
      <c r="E189" s="17">
        <v>2334.38</v>
      </c>
      <c r="F189" s="31">
        <v>250</v>
      </c>
      <c r="G189" s="18">
        <f>ROUND(SUM(O189:O192)/E189,0)</f>
        <v>186</v>
      </c>
      <c r="H189" s="18">
        <f>F189+G189</f>
        <v>436</v>
      </c>
      <c r="I189" s="18">
        <f t="shared" si="10"/>
        <v>1017790</v>
      </c>
      <c r="J189" s="15" t="s">
        <v>77</v>
      </c>
      <c r="K189" s="15" t="s">
        <v>78</v>
      </c>
      <c r="L189" s="20">
        <f>0.416*0.05</f>
        <v>2.0799999999999999E-2</v>
      </c>
      <c r="M189" s="17">
        <f t="shared" ref="M189" si="20">ROUND(E189*L189,6)</f>
        <v>48.555104</v>
      </c>
      <c r="N189" s="17">
        <v>5214</v>
      </c>
      <c r="O189" s="18">
        <f t="shared" si="11"/>
        <v>253166</v>
      </c>
      <c r="P189" s="3"/>
    </row>
    <row r="190" spans="1:16" x14ac:dyDescent="0.25">
      <c r="B190" s="14"/>
      <c r="C190" s="15"/>
      <c r="D190" s="14"/>
      <c r="E190" s="17"/>
      <c r="F190" s="31"/>
      <c r="G190" s="18"/>
      <c r="H190" s="18"/>
      <c r="I190" s="18"/>
      <c r="J190" s="15" t="s">
        <v>79</v>
      </c>
      <c r="K190" s="15" t="s">
        <v>29</v>
      </c>
      <c r="L190" s="20">
        <f>1.16*0.05</f>
        <v>5.7999999999999996E-2</v>
      </c>
      <c r="M190" s="17">
        <f>ROUND(E189*L190,6)</f>
        <v>135.39403999999999</v>
      </c>
      <c r="N190" s="17">
        <v>880</v>
      </c>
      <c r="O190" s="18">
        <f t="shared" si="11"/>
        <v>119147</v>
      </c>
      <c r="P190" s="3"/>
    </row>
    <row r="191" spans="1:16" x14ac:dyDescent="0.25">
      <c r="B191" s="14"/>
      <c r="C191" s="15"/>
      <c r="D191" s="14"/>
      <c r="E191" s="17"/>
      <c r="F191" s="31"/>
      <c r="G191" s="18"/>
      <c r="H191" s="18"/>
      <c r="I191" s="18"/>
      <c r="J191" s="15" t="s">
        <v>80</v>
      </c>
      <c r="K191" s="15" t="s">
        <v>18</v>
      </c>
      <c r="L191" s="20">
        <f>0.612*0.05</f>
        <v>3.0600000000000002E-2</v>
      </c>
      <c r="M191" s="17">
        <f>ROUND(E189*L191,6)</f>
        <v>71.432028000000003</v>
      </c>
      <c r="N191" s="17">
        <v>253</v>
      </c>
      <c r="O191" s="18">
        <f t="shared" si="11"/>
        <v>18072</v>
      </c>
      <c r="P191" s="3"/>
    </row>
    <row r="192" spans="1:16" x14ac:dyDescent="0.25">
      <c r="B192" s="14"/>
      <c r="C192" s="15"/>
      <c r="D192" s="14"/>
      <c r="E192" s="17"/>
      <c r="F192" s="31"/>
      <c r="G192" s="18"/>
      <c r="H192" s="18"/>
      <c r="I192" s="18"/>
      <c r="J192" s="15" t="s">
        <v>81</v>
      </c>
      <c r="K192" s="15" t="s">
        <v>23</v>
      </c>
      <c r="L192" s="24">
        <f>10*0.05</f>
        <v>0.5</v>
      </c>
      <c r="M192" s="17">
        <f>ROUND(E189*L192,6)</f>
        <v>1167.19</v>
      </c>
      <c r="N192" s="17">
        <v>38.5</v>
      </c>
      <c r="O192" s="18">
        <f t="shared" si="11"/>
        <v>44937</v>
      </c>
      <c r="P192" s="3"/>
    </row>
    <row r="193" spans="1:16" ht="26.4" x14ac:dyDescent="0.25">
      <c r="B193" s="14">
        <v>65</v>
      </c>
      <c r="C193" s="15" t="s">
        <v>88</v>
      </c>
      <c r="D193" s="14" t="s">
        <v>13</v>
      </c>
      <c r="E193" s="17">
        <v>2334.38</v>
      </c>
      <c r="F193" s="31">
        <v>700</v>
      </c>
      <c r="G193" s="18">
        <f>ROUND(SUM(O193:O195)/E193,0)</f>
        <v>560</v>
      </c>
      <c r="H193" s="18">
        <f>F193+G193</f>
        <v>1260</v>
      </c>
      <c r="I193" s="18">
        <f t="shared" si="10"/>
        <v>2941319</v>
      </c>
      <c r="J193" s="15" t="s">
        <v>89</v>
      </c>
      <c r="K193" s="15" t="s">
        <v>18</v>
      </c>
      <c r="L193" s="17">
        <f>0.45*2</f>
        <v>0.9</v>
      </c>
      <c r="M193" s="17">
        <f>ROUND(E193*L193,6)</f>
        <v>2100.942</v>
      </c>
      <c r="N193" s="17">
        <v>374</v>
      </c>
      <c r="O193" s="18">
        <f t="shared" si="11"/>
        <v>785752</v>
      </c>
      <c r="P193" s="3"/>
    </row>
    <row r="194" spans="1:16" x14ac:dyDescent="0.25">
      <c r="B194" s="14"/>
      <c r="C194" s="15"/>
      <c r="D194" s="14"/>
      <c r="E194" s="17"/>
      <c r="F194" s="31"/>
      <c r="G194" s="18"/>
      <c r="H194" s="18"/>
      <c r="I194" s="18"/>
      <c r="J194" s="15" t="s">
        <v>90</v>
      </c>
      <c r="K194" s="15" t="s">
        <v>18</v>
      </c>
      <c r="L194" s="17">
        <f>0.17*3</f>
        <v>0.51</v>
      </c>
      <c r="M194" s="17">
        <f>ROUND(E193*L194,6)</f>
        <v>1190.5337999999999</v>
      </c>
      <c r="N194" s="17">
        <v>429.7</v>
      </c>
      <c r="O194" s="18">
        <f t="shared" si="11"/>
        <v>511572</v>
      </c>
      <c r="P194" s="3"/>
    </row>
    <row r="195" spans="1:16" x14ac:dyDescent="0.25">
      <c r="B195" s="14"/>
      <c r="C195" s="15"/>
      <c r="D195" s="14"/>
      <c r="E195" s="17"/>
      <c r="F195" s="31"/>
      <c r="G195" s="18"/>
      <c r="H195" s="18"/>
      <c r="I195" s="18"/>
      <c r="J195" s="15" t="s">
        <v>91</v>
      </c>
      <c r="K195" s="15" t="s">
        <v>18</v>
      </c>
      <c r="L195" s="17">
        <v>0.4</v>
      </c>
      <c r="M195" s="17">
        <f>ROUND(E193*L195,6)</f>
        <v>933.75199999999995</v>
      </c>
      <c r="N195" s="17">
        <v>11</v>
      </c>
      <c r="O195" s="18">
        <f t="shared" si="11"/>
        <v>10271</v>
      </c>
      <c r="P195" s="3"/>
    </row>
    <row r="196" spans="1:16" s="6" customFormat="1" x14ac:dyDescent="0.25">
      <c r="A196" s="25"/>
      <c r="B196" s="26" t="s">
        <v>113</v>
      </c>
      <c r="C196" s="27"/>
      <c r="D196" s="28"/>
      <c r="E196" s="29"/>
      <c r="F196" s="36"/>
      <c r="G196" s="36"/>
      <c r="H196" s="36"/>
      <c r="I196" s="18"/>
      <c r="J196" s="30"/>
      <c r="K196" s="30"/>
      <c r="L196" s="29"/>
      <c r="M196" s="29"/>
      <c r="N196" s="29"/>
      <c r="O196" s="18"/>
      <c r="P196" s="3"/>
    </row>
    <row r="197" spans="1:16" ht="39.6" x14ac:dyDescent="0.25">
      <c r="B197" s="14">
        <v>66</v>
      </c>
      <c r="C197" s="15" t="s">
        <v>93</v>
      </c>
      <c r="D197" s="14" t="s">
        <v>13</v>
      </c>
      <c r="E197" s="17">
        <v>91.4</v>
      </c>
      <c r="F197" s="31">
        <v>250</v>
      </c>
      <c r="G197" s="18">
        <f>ROUND(SUM(O197:O200)/E197,0)</f>
        <v>112</v>
      </c>
      <c r="H197" s="18">
        <f>F197+G197</f>
        <v>362</v>
      </c>
      <c r="I197" s="18">
        <f t="shared" ref="I197:I256" si="21">ROUND(E197*H197,0)</f>
        <v>33087</v>
      </c>
      <c r="J197" s="15" t="s">
        <v>77</v>
      </c>
      <c r="K197" s="15" t="s">
        <v>78</v>
      </c>
      <c r="L197" s="20">
        <f>0.416*0.03</f>
        <v>1.248E-2</v>
      </c>
      <c r="M197" s="17">
        <f t="shared" ref="M197" si="22">ROUND(E197*L197,6)</f>
        <v>1.1406719999999999</v>
      </c>
      <c r="N197" s="17">
        <v>5214</v>
      </c>
      <c r="O197" s="18">
        <f t="shared" ref="O197:O260" si="23">ROUND(M197*N197,0)</f>
        <v>5947</v>
      </c>
      <c r="P197" s="3"/>
    </row>
    <row r="198" spans="1:16" x14ac:dyDescent="0.25">
      <c r="B198" s="14"/>
      <c r="C198" s="15"/>
      <c r="D198" s="14"/>
      <c r="E198" s="17"/>
      <c r="F198" s="31"/>
      <c r="G198" s="18"/>
      <c r="H198" s="18"/>
      <c r="I198" s="18"/>
      <c r="J198" s="15" t="s">
        <v>79</v>
      </c>
      <c r="K198" s="15" t="s">
        <v>29</v>
      </c>
      <c r="L198" s="20">
        <f>1.16*0.03</f>
        <v>3.4799999999999998E-2</v>
      </c>
      <c r="M198" s="17">
        <f>ROUND(E197*L198,6)</f>
        <v>3.18072</v>
      </c>
      <c r="N198" s="17">
        <v>880</v>
      </c>
      <c r="O198" s="18">
        <f t="shared" si="23"/>
        <v>2799</v>
      </c>
      <c r="P198" s="3"/>
    </row>
    <row r="199" spans="1:16" x14ac:dyDescent="0.25">
      <c r="B199" s="14"/>
      <c r="C199" s="15"/>
      <c r="D199" s="14"/>
      <c r="E199" s="17"/>
      <c r="F199" s="31"/>
      <c r="G199" s="18"/>
      <c r="H199" s="18"/>
      <c r="I199" s="18"/>
      <c r="J199" s="15" t="s">
        <v>80</v>
      </c>
      <c r="K199" s="15" t="s">
        <v>18</v>
      </c>
      <c r="L199" s="20">
        <f>0.612*0.03</f>
        <v>1.8359999999999998E-2</v>
      </c>
      <c r="M199" s="17">
        <f>ROUND(E197*L199,6)</f>
        <v>1.678104</v>
      </c>
      <c r="N199" s="17">
        <v>253</v>
      </c>
      <c r="O199" s="18">
        <f t="shared" si="23"/>
        <v>425</v>
      </c>
      <c r="P199" s="3"/>
    </row>
    <row r="200" spans="1:16" x14ac:dyDescent="0.25">
      <c r="B200" s="14"/>
      <c r="C200" s="15"/>
      <c r="D200" s="14"/>
      <c r="E200" s="17"/>
      <c r="F200" s="31"/>
      <c r="G200" s="18"/>
      <c r="H200" s="18"/>
      <c r="I200" s="18"/>
      <c r="J200" s="15" t="s">
        <v>81</v>
      </c>
      <c r="K200" s="15" t="s">
        <v>23</v>
      </c>
      <c r="L200" s="24">
        <f>10*0.03</f>
        <v>0.3</v>
      </c>
      <c r="M200" s="17">
        <f>ROUND(E197*L200,6)</f>
        <v>27.42</v>
      </c>
      <c r="N200" s="17">
        <v>38.5</v>
      </c>
      <c r="O200" s="18">
        <f t="shared" si="23"/>
        <v>1056</v>
      </c>
      <c r="P200" s="3"/>
    </row>
    <row r="201" spans="1:16" ht="39.6" x14ac:dyDescent="0.25">
      <c r="B201" s="14">
        <v>67</v>
      </c>
      <c r="C201" s="15" t="s">
        <v>95</v>
      </c>
      <c r="D201" s="14" t="s">
        <v>13</v>
      </c>
      <c r="E201" s="17">
        <v>91.4</v>
      </c>
      <c r="F201" s="31">
        <v>300</v>
      </c>
      <c r="G201" s="18">
        <f>ROUND(SUM(O201:O204)/E201,0)</f>
        <v>321</v>
      </c>
      <c r="H201" s="18">
        <f>F201+G201</f>
        <v>621</v>
      </c>
      <c r="I201" s="18">
        <f t="shared" si="21"/>
        <v>56759</v>
      </c>
      <c r="J201" s="15" t="s">
        <v>94</v>
      </c>
      <c r="K201" s="15" t="s">
        <v>13</v>
      </c>
      <c r="L201" s="17">
        <v>2.14</v>
      </c>
      <c r="M201" s="17">
        <f t="shared" ref="M201" si="24">ROUND(E201*L201,6)</f>
        <v>195.596</v>
      </c>
      <c r="N201" s="17">
        <v>128.69999999999999</v>
      </c>
      <c r="O201" s="18">
        <f t="shared" si="23"/>
        <v>25173</v>
      </c>
      <c r="P201" s="3"/>
    </row>
    <row r="202" spans="1:16" x14ac:dyDescent="0.25">
      <c r="B202" s="14"/>
      <c r="C202" s="15"/>
      <c r="D202" s="14"/>
      <c r="E202" s="17"/>
      <c r="F202" s="31"/>
      <c r="G202" s="18"/>
      <c r="H202" s="18"/>
      <c r="I202" s="18"/>
      <c r="J202" s="15" t="s">
        <v>96</v>
      </c>
      <c r="K202" s="15" t="s">
        <v>23</v>
      </c>
      <c r="L202" s="17">
        <v>0.3</v>
      </c>
      <c r="M202" s="17">
        <f>ROUND(E201*L202,6)</f>
        <v>27.42</v>
      </c>
      <c r="N202" s="17">
        <v>66</v>
      </c>
      <c r="O202" s="18">
        <f t="shared" si="23"/>
        <v>1810</v>
      </c>
      <c r="P202" s="3"/>
    </row>
    <row r="203" spans="1:16" x14ac:dyDescent="0.25">
      <c r="B203" s="14"/>
      <c r="C203" s="15"/>
      <c r="D203" s="14"/>
      <c r="E203" s="17"/>
      <c r="F203" s="31"/>
      <c r="G203" s="18"/>
      <c r="H203" s="18"/>
      <c r="I203" s="18"/>
      <c r="J203" s="15" t="s">
        <v>97</v>
      </c>
      <c r="K203" s="15" t="s">
        <v>98</v>
      </c>
      <c r="L203" s="17">
        <v>0.02</v>
      </c>
      <c r="M203" s="17">
        <f>ROUND(E201*L203,6)</f>
        <v>1.8280000000000001</v>
      </c>
      <c r="N203" s="17">
        <v>935</v>
      </c>
      <c r="O203" s="18">
        <f t="shared" si="23"/>
        <v>1709</v>
      </c>
      <c r="P203" s="3"/>
    </row>
    <row r="204" spans="1:16" x14ac:dyDescent="0.25">
      <c r="B204" s="14"/>
      <c r="C204" s="15"/>
      <c r="D204" s="14"/>
      <c r="E204" s="17"/>
      <c r="F204" s="31"/>
      <c r="G204" s="18"/>
      <c r="H204" s="18"/>
      <c r="I204" s="18"/>
      <c r="J204" s="15" t="s">
        <v>99</v>
      </c>
      <c r="K204" s="15" t="s">
        <v>23</v>
      </c>
      <c r="L204" s="17">
        <v>0.2</v>
      </c>
      <c r="M204" s="17">
        <f>ROUND(E201*L204,6)</f>
        <v>18.28</v>
      </c>
      <c r="N204" s="17">
        <v>37.5</v>
      </c>
      <c r="O204" s="18">
        <f t="shared" si="23"/>
        <v>686</v>
      </c>
      <c r="P204" s="3"/>
    </row>
    <row r="205" spans="1:16" ht="26.4" x14ac:dyDescent="0.25">
      <c r="B205" s="14">
        <v>68</v>
      </c>
      <c r="C205" s="19" t="s">
        <v>101</v>
      </c>
      <c r="D205" s="16" t="s">
        <v>13</v>
      </c>
      <c r="E205" s="17">
        <v>91.4</v>
      </c>
      <c r="F205" s="31">
        <v>1000</v>
      </c>
      <c r="G205" s="18">
        <f>ROUND(SUM(O205:O207)/E205,0)</f>
        <v>615</v>
      </c>
      <c r="H205" s="18">
        <f>F205+G205</f>
        <v>1615</v>
      </c>
      <c r="I205" s="18">
        <f t="shared" si="21"/>
        <v>147611</v>
      </c>
      <c r="J205" s="15" t="s">
        <v>222</v>
      </c>
      <c r="K205" s="15" t="s">
        <v>13</v>
      </c>
      <c r="L205" s="17">
        <v>1.07</v>
      </c>
      <c r="M205" s="17">
        <f>ROUND(E205*L205,6)</f>
        <v>97.798000000000002</v>
      </c>
      <c r="N205" s="17">
        <v>330</v>
      </c>
      <c r="O205" s="18">
        <f t="shared" si="23"/>
        <v>32273</v>
      </c>
      <c r="P205" s="3"/>
    </row>
    <row r="206" spans="1:16" x14ac:dyDescent="0.25">
      <c r="B206" s="14"/>
      <c r="C206" s="15"/>
      <c r="D206" s="14"/>
      <c r="E206" s="17"/>
      <c r="F206" s="31"/>
      <c r="G206" s="18"/>
      <c r="H206" s="18"/>
      <c r="I206" s="18"/>
      <c r="J206" s="15" t="s">
        <v>48</v>
      </c>
      <c r="K206" s="15" t="s">
        <v>18</v>
      </c>
      <c r="L206" s="17">
        <v>15</v>
      </c>
      <c r="M206" s="17">
        <f>ROUND(E205*L206,6)</f>
        <v>1371</v>
      </c>
      <c r="N206" s="17">
        <v>15.6</v>
      </c>
      <c r="O206" s="18">
        <f t="shared" si="23"/>
        <v>21388</v>
      </c>
      <c r="P206" s="3"/>
    </row>
    <row r="207" spans="1:16" x14ac:dyDescent="0.25">
      <c r="B207" s="14"/>
      <c r="C207" s="15"/>
      <c r="D207" s="14"/>
      <c r="E207" s="17"/>
      <c r="F207" s="31"/>
      <c r="G207" s="18"/>
      <c r="H207" s="18"/>
      <c r="I207" s="18"/>
      <c r="J207" s="15" t="s">
        <v>49</v>
      </c>
      <c r="K207" s="15" t="s">
        <v>18</v>
      </c>
      <c r="L207" s="17">
        <v>0.5</v>
      </c>
      <c r="M207" s="17">
        <f>ROUND(E205*L207,6)</f>
        <v>45.7</v>
      </c>
      <c r="N207" s="17">
        <v>55</v>
      </c>
      <c r="O207" s="18">
        <f t="shared" si="23"/>
        <v>2514</v>
      </c>
      <c r="P207" s="3"/>
    </row>
    <row r="208" spans="1:16" s="6" customFormat="1" x14ac:dyDescent="0.25">
      <c r="A208" s="25"/>
      <c r="B208" s="26" t="s">
        <v>114</v>
      </c>
      <c r="C208" s="27"/>
      <c r="D208" s="28"/>
      <c r="E208" s="29"/>
      <c r="F208" s="36"/>
      <c r="G208" s="36"/>
      <c r="H208" s="36"/>
      <c r="I208" s="18"/>
      <c r="J208" s="30"/>
      <c r="K208" s="30"/>
      <c r="L208" s="29"/>
      <c r="M208" s="29"/>
      <c r="N208" s="29"/>
      <c r="O208" s="18"/>
      <c r="P208" s="3"/>
    </row>
    <row r="209" spans="1:16" ht="39.6" x14ac:dyDescent="0.25">
      <c r="B209" s="14">
        <v>69</v>
      </c>
      <c r="C209" s="15" t="s">
        <v>76</v>
      </c>
      <c r="D209" s="14" t="s">
        <v>13</v>
      </c>
      <c r="E209" s="17">
        <v>476.89999999999986</v>
      </c>
      <c r="F209" s="31">
        <v>250</v>
      </c>
      <c r="G209" s="18">
        <f>ROUND(SUM(O209:O212)/E209,0)</f>
        <v>186</v>
      </c>
      <c r="H209" s="18">
        <f>F209+G209</f>
        <v>436</v>
      </c>
      <c r="I209" s="18">
        <f t="shared" si="21"/>
        <v>207928</v>
      </c>
      <c r="J209" s="15" t="s">
        <v>77</v>
      </c>
      <c r="K209" s="15" t="s">
        <v>78</v>
      </c>
      <c r="L209" s="20">
        <f>0.416*0.05</f>
        <v>2.0799999999999999E-2</v>
      </c>
      <c r="M209" s="17">
        <f t="shared" ref="M209" si="25">ROUND(E209*L209,6)</f>
        <v>9.9195200000000003</v>
      </c>
      <c r="N209" s="17">
        <v>5214</v>
      </c>
      <c r="O209" s="18">
        <f t="shared" si="23"/>
        <v>51720</v>
      </c>
      <c r="P209" s="3"/>
    </row>
    <row r="210" spans="1:16" x14ac:dyDescent="0.25">
      <c r="B210" s="14"/>
      <c r="C210" s="15"/>
      <c r="D210" s="14"/>
      <c r="E210" s="17"/>
      <c r="F210" s="31"/>
      <c r="G210" s="18"/>
      <c r="H210" s="18"/>
      <c r="I210" s="18"/>
      <c r="J210" s="15" t="s">
        <v>79</v>
      </c>
      <c r="K210" s="15" t="s">
        <v>29</v>
      </c>
      <c r="L210" s="20">
        <f>1.16*0.05</f>
        <v>5.7999999999999996E-2</v>
      </c>
      <c r="M210" s="17">
        <f>ROUND(E209*L210,6)</f>
        <v>27.6602</v>
      </c>
      <c r="N210" s="17">
        <v>880</v>
      </c>
      <c r="O210" s="18">
        <f t="shared" si="23"/>
        <v>24341</v>
      </c>
      <c r="P210" s="3"/>
    </row>
    <row r="211" spans="1:16" x14ac:dyDescent="0.25">
      <c r="B211" s="14"/>
      <c r="C211" s="15"/>
      <c r="D211" s="14"/>
      <c r="E211" s="17"/>
      <c r="F211" s="31"/>
      <c r="G211" s="18"/>
      <c r="H211" s="18"/>
      <c r="I211" s="18"/>
      <c r="J211" s="15" t="s">
        <v>80</v>
      </c>
      <c r="K211" s="15" t="s">
        <v>18</v>
      </c>
      <c r="L211" s="20">
        <f>0.612*0.05</f>
        <v>3.0600000000000002E-2</v>
      </c>
      <c r="M211" s="17">
        <f>ROUND(E209*L211,6)</f>
        <v>14.59314</v>
      </c>
      <c r="N211" s="17">
        <v>253</v>
      </c>
      <c r="O211" s="18">
        <f t="shared" si="23"/>
        <v>3692</v>
      </c>
      <c r="P211" s="3"/>
    </row>
    <row r="212" spans="1:16" x14ac:dyDescent="0.25">
      <c r="B212" s="14"/>
      <c r="C212" s="15"/>
      <c r="D212" s="14"/>
      <c r="E212" s="17"/>
      <c r="F212" s="31"/>
      <c r="G212" s="18"/>
      <c r="H212" s="18"/>
      <c r="I212" s="18"/>
      <c r="J212" s="15" t="s">
        <v>81</v>
      </c>
      <c r="K212" s="15" t="s">
        <v>23</v>
      </c>
      <c r="L212" s="24">
        <f>10*0.05</f>
        <v>0.5</v>
      </c>
      <c r="M212" s="17">
        <f>ROUND(E209*L212,6)</f>
        <v>238.45</v>
      </c>
      <c r="N212" s="17">
        <v>38.5</v>
      </c>
      <c r="O212" s="18">
        <f t="shared" si="23"/>
        <v>9180</v>
      </c>
      <c r="P212" s="3"/>
    </row>
    <row r="213" spans="1:16" ht="26.4" x14ac:dyDescent="0.25">
      <c r="B213" s="14">
        <v>70</v>
      </c>
      <c r="C213" s="19" t="s">
        <v>100</v>
      </c>
      <c r="D213" s="16" t="s">
        <v>13</v>
      </c>
      <c r="E213" s="17">
        <v>476.89999999999986</v>
      </c>
      <c r="F213" s="31">
        <v>1000</v>
      </c>
      <c r="G213" s="18">
        <f>ROUND(SUM(O213:O215)/E213,0)</f>
        <v>498</v>
      </c>
      <c r="H213" s="18">
        <f>F213+G213</f>
        <v>1498</v>
      </c>
      <c r="I213" s="18">
        <f t="shared" si="21"/>
        <v>714396</v>
      </c>
      <c r="J213" s="15" t="s">
        <v>222</v>
      </c>
      <c r="K213" s="15" t="s">
        <v>13</v>
      </c>
      <c r="L213" s="17">
        <v>1.07</v>
      </c>
      <c r="M213" s="17">
        <f>ROUND(E213*L213,6)</f>
        <v>510.28300000000002</v>
      </c>
      <c r="N213" s="17">
        <v>330</v>
      </c>
      <c r="O213" s="18">
        <f t="shared" si="23"/>
        <v>168393</v>
      </c>
      <c r="P213" s="3"/>
    </row>
    <row r="214" spans="1:16" x14ac:dyDescent="0.25">
      <c r="B214" s="14"/>
      <c r="C214" s="15"/>
      <c r="D214" s="14"/>
      <c r="E214" s="17"/>
      <c r="F214" s="31"/>
      <c r="G214" s="18"/>
      <c r="H214" s="18"/>
      <c r="I214" s="18"/>
      <c r="J214" s="15" t="s">
        <v>48</v>
      </c>
      <c r="K214" s="15" t="s">
        <v>18</v>
      </c>
      <c r="L214" s="17">
        <v>7.5</v>
      </c>
      <c r="M214" s="17">
        <f>ROUND(E213*L214,6)</f>
        <v>3576.75</v>
      </c>
      <c r="N214" s="17">
        <v>15.6</v>
      </c>
      <c r="O214" s="18">
        <f t="shared" si="23"/>
        <v>55797</v>
      </c>
      <c r="P214" s="3"/>
    </row>
    <row r="215" spans="1:16" x14ac:dyDescent="0.25">
      <c r="B215" s="14"/>
      <c r="C215" s="15"/>
      <c r="D215" s="14"/>
      <c r="E215" s="17"/>
      <c r="F215" s="31"/>
      <c r="G215" s="18"/>
      <c r="H215" s="18"/>
      <c r="I215" s="18"/>
      <c r="J215" s="15" t="s">
        <v>49</v>
      </c>
      <c r="K215" s="15" t="s">
        <v>18</v>
      </c>
      <c r="L215" s="17">
        <v>0.5</v>
      </c>
      <c r="M215" s="17">
        <f>ROUND(E213*L215,6)</f>
        <v>238.45</v>
      </c>
      <c r="N215" s="17">
        <v>55</v>
      </c>
      <c r="O215" s="18">
        <f t="shared" si="23"/>
        <v>13115</v>
      </c>
      <c r="P215" s="3"/>
    </row>
    <row r="216" spans="1:16" s="6" customFormat="1" x14ac:dyDescent="0.25">
      <c r="A216" s="25"/>
      <c r="B216" s="26" t="s">
        <v>115</v>
      </c>
      <c r="C216" s="27"/>
      <c r="D216" s="28"/>
      <c r="E216" s="29"/>
      <c r="F216" s="36"/>
      <c r="G216" s="36"/>
      <c r="H216" s="36"/>
      <c r="I216" s="18"/>
      <c r="J216" s="30"/>
      <c r="K216" s="30"/>
      <c r="L216" s="29"/>
      <c r="M216" s="29"/>
      <c r="N216" s="29"/>
      <c r="O216" s="18"/>
      <c r="P216" s="3"/>
    </row>
    <row r="217" spans="1:16" ht="39.6" x14ac:dyDescent="0.25">
      <c r="B217" s="14">
        <v>71</v>
      </c>
      <c r="C217" s="15" t="s">
        <v>76</v>
      </c>
      <c r="D217" s="14" t="s">
        <v>13</v>
      </c>
      <c r="E217" s="17">
        <v>36.610000000000007</v>
      </c>
      <c r="F217" s="31">
        <v>250</v>
      </c>
      <c r="G217" s="18">
        <f>ROUND(SUM(O217:O220)/E217,0)</f>
        <v>186</v>
      </c>
      <c r="H217" s="18">
        <f>F217+G217</f>
        <v>436</v>
      </c>
      <c r="I217" s="18">
        <f t="shared" si="21"/>
        <v>15962</v>
      </c>
      <c r="J217" s="15" t="s">
        <v>77</v>
      </c>
      <c r="K217" s="15" t="s">
        <v>78</v>
      </c>
      <c r="L217" s="20">
        <f>0.416*0.05</f>
        <v>2.0799999999999999E-2</v>
      </c>
      <c r="M217" s="17">
        <f t="shared" ref="M217" si="26">ROUND(E217*L217,6)</f>
        <v>0.76148800000000005</v>
      </c>
      <c r="N217" s="17">
        <v>5214</v>
      </c>
      <c r="O217" s="18">
        <f t="shared" si="23"/>
        <v>3970</v>
      </c>
      <c r="P217" s="3"/>
    </row>
    <row r="218" spans="1:16" x14ac:dyDescent="0.25">
      <c r="B218" s="14"/>
      <c r="C218" s="15"/>
      <c r="D218" s="14"/>
      <c r="E218" s="17"/>
      <c r="F218" s="31"/>
      <c r="G218" s="18"/>
      <c r="H218" s="18"/>
      <c r="I218" s="18"/>
      <c r="J218" s="15" t="s">
        <v>79</v>
      </c>
      <c r="K218" s="15" t="s">
        <v>29</v>
      </c>
      <c r="L218" s="20">
        <f>1.16*0.05</f>
        <v>5.7999999999999996E-2</v>
      </c>
      <c r="M218" s="17">
        <f>ROUND(E217*L218,6)</f>
        <v>2.12338</v>
      </c>
      <c r="N218" s="17">
        <v>880</v>
      </c>
      <c r="O218" s="18">
        <f t="shared" si="23"/>
        <v>1869</v>
      </c>
      <c r="P218" s="3"/>
    </row>
    <row r="219" spans="1:16" x14ac:dyDescent="0.25">
      <c r="B219" s="14"/>
      <c r="C219" s="15"/>
      <c r="D219" s="14"/>
      <c r="E219" s="17"/>
      <c r="F219" s="31"/>
      <c r="G219" s="18"/>
      <c r="H219" s="18"/>
      <c r="I219" s="18"/>
      <c r="J219" s="15" t="s">
        <v>80</v>
      </c>
      <c r="K219" s="15" t="s">
        <v>18</v>
      </c>
      <c r="L219" s="20">
        <f>0.612*0.05</f>
        <v>3.0600000000000002E-2</v>
      </c>
      <c r="M219" s="17">
        <f>ROUND(E217*L219,6)</f>
        <v>1.120266</v>
      </c>
      <c r="N219" s="17">
        <v>253</v>
      </c>
      <c r="O219" s="18">
        <f t="shared" si="23"/>
        <v>283</v>
      </c>
      <c r="P219" s="3"/>
    </row>
    <row r="220" spans="1:16" x14ac:dyDescent="0.25">
      <c r="B220" s="14"/>
      <c r="C220" s="15"/>
      <c r="D220" s="14"/>
      <c r="E220" s="17"/>
      <c r="F220" s="31"/>
      <c r="G220" s="18"/>
      <c r="H220" s="18"/>
      <c r="I220" s="18"/>
      <c r="J220" s="15" t="s">
        <v>81</v>
      </c>
      <c r="K220" s="15" t="s">
        <v>23</v>
      </c>
      <c r="L220" s="24">
        <f>10*0.05</f>
        <v>0.5</v>
      </c>
      <c r="M220" s="17">
        <f>ROUND(E217*L220,6)</f>
        <v>18.305</v>
      </c>
      <c r="N220" s="17">
        <v>38.5</v>
      </c>
      <c r="O220" s="18">
        <f t="shared" si="23"/>
        <v>705</v>
      </c>
      <c r="P220" s="3"/>
    </row>
    <row r="221" spans="1:16" ht="39.6" x14ac:dyDescent="0.25">
      <c r="B221" s="14">
        <v>72</v>
      </c>
      <c r="C221" s="15" t="s">
        <v>95</v>
      </c>
      <c r="D221" s="14" t="s">
        <v>13</v>
      </c>
      <c r="E221" s="17">
        <v>36.610000000000007</v>
      </c>
      <c r="F221" s="31">
        <v>300</v>
      </c>
      <c r="G221" s="18">
        <f>ROUND(SUM(O221:O224)/E221,0)</f>
        <v>321</v>
      </c>
      <c r="H221" s="18">
        <f>F221+G221</f>
        <v>621</v>
      </c>
      <c r="I221" s="18">
        <f t="shared" si="21"/>
        <v>22735</v>
      </c>
      <c r="J221" s="15" t="s">
        <v>94</v>
      </c>
      <c r="K221" s="15" t="s">
        <v>13</v>
      </c>
      <c r="L221" s="17">
        <v>2.14</v>
      </c>
      <c r="M221" s="17">
        <f t="shared" ref="M221" si="27">ROUND(E221*L221,6)</f>
        <v>78.345399999999998</v>
      </c>
      <c r="N221" s="17">
        <v>128.69999999999999</v>
      </c>
      <c r="O221" s="18">
        <f t="shared" si="23"/>
        <v>10083</v>
      </c>
      <c r="P221" s="3"/>
    </row>
    <row r="222" spans="1:16" x14ac:dyDescent="0.25">
      <c r="B222" s="14"/>
      <c r="C222" s="15"/>
      <c r="D222" s="14"/>
      <c r="E222" s="17"/>
      <c r="F222" s="31"/>
      <c r="G222" s="18"/>
      <c r="H222" s="18"/>
      <c r="I222" s="18"/>
      <c r="J222" s="15" t="s">
        <v>96</v>
      </c>
      <c r="K222" s="15" t="s">
        <v>23</v>
      </c>
      <c r="L222" s="17">
        <v>0.3</v>
      </c>
      <c r="M222" s="17">
        <f>ROUND(E221*L222,6)</f>
        <v>10.983000000000001</v>
      </c>
      <c r="N222" s="17">
        <v>66</v>
      </c>
      <c r="O222" s="18">
        <f t="shared" si="23"/>
        <v>725</v>
      </c>
      <c r="P222" s="3"/>
    </row>
    <row r="223" spans="1:16" x14ac:dyDescent="0.25">
      <c r="B223" s="14"/>
      <c r="C223" s="15"/>
      <c r="D223" s="14"/>
      <c r="E223" s="17"/>
      <c r="F223" s="31"/>
      <c r="G223" s="18"/>
      <c r="H223" s="18"/>
      <c r="I223" s="18"/>
      <c r="J223" s="15" t="s">
        <v>97</v>
      </c>
      <c r="K223" s="15" t="s">
        <v>98</v>
      </c>
      <c r="L223" s="17">
        <v>0.02</v>
      </c>
      <c r="M223" s="17">
        <f>ROUND(E221*L223,6)</f>
        <v>0.73219999999999996</v>
      </c>
      <c r="N223" s="17">
        <v>935</v>
      </c>
      <c r="O223" s="18">
        <f t="shared" si="23"/>
        <v>685</v>
      </c>
      <c r="P223" s="3"/>
    </row>
    <row r="224" spans="1:16" x14ac:dyDescent="0.25">
      <c r="B224" s="14"/>
      <c r="C224" s="15"/>
      <c r="D224" s="14"/>
      <c r="E224" s="17"/>
      <c r="F224" s="31"/>
      <c r="G224" s="18"/>
      <c r="H224" s="18"/>
      <c r="I224" s="18"/>
      <c r="J224" s="15" t="s">
        <v>99</v>
      </c>
      <c r="K224" s="15" t="s">
        <v>23</v>
      </c>
      <c r="L224" s="17">
        <v>0.2</v>
      </c>
      <c r="M224" s="17">
        <f>ROUND(E221*L224,6)</f>
        <v>7.3220000000000001</v>
      </c>
      <c r="N224" s="17">
        <v>37.5</v>
      </c>
      <c r="O224" s="18">
        <f t="shared" si="23"/>
        <v>275</v>
      </c>
      <c r="P224" s="3"/>
    </row>
    <row r="225" spans="1:16" ht="26.4" x14ac:dyDescent="0.25">
      <c r="B225" s="14">
        <v>73</v>
      </c>
      <c r="C225" s="19" t="s">
        <v>101</v>
      </c>
      <c r="D225" s="16" t="s">
        <v>13</v>
      </c>
      <c r="E225" s="17">
        <v>36.610000000000007</v>
      </c>
      <c r="F225" s="31">
        <v>1000</v>
      </c>
      <c r="G225" s="18">
        <f>ROUND(SUM(O225:O227)/E225,0)</f>
        <v>615</v>
      </c>
      <c r="H225" s="18">
        <f>F225+G225</f>
        <v>1615</v>
      </c>
      <c r="I225" s="18">
        <f t="shared" si="21"/>
        <v>59125</v>
      </c>
      <c r="J225" s="15" t="s">
        <v>222</v>
      </c>
      <c r="K225" s="15" t="s">
        <v>13</v>
      </c>
      <c r="L225" s="17">
        <v>1.07</v>
      </c>
      <c r="M225" s="17">
        <f>ROUND(E225*L225,6)</f>
        <v>39.172699999999999</v>
      </c>
      <c r="N225" s="17">
        <v>330</v>
      </c>
      <c r="O225" s="18">
        <f t="shared" si="23"/>
        <v>12927</v>
      </c>
      <c r="P225" s="3"/>
    </row>
    <row r="226" spans="1:16" x14ac:dyDescent="0.25">
      <c r="B226" s="14"/>
      <c r="C226" s="15"/>
      <c r="D226" s="14"/>
      <c r="E226" s="17"/>
      <c r="F226" s="31"/>
      <c r="G226" s="18"/>
      <c r="H226" s="18"/>
      <c r="I226" s="18"/>
      <c r="J226" s="15" t="s">
        <v>48</v>
      </c>
      <c r="K226" s="15" t="s">
        <v>18</v>
      </c>
      <c r="L226" s="17">
        <v>15</v>
      </c>
      <c r="M226" s="17">
        <f>ROUND(E225*L226,6)</f>
        <v>549.15</v>
      </c>
      <c r="N226" s="17">
        <v>15.6</v>
      </c>
      <c r="O226" s="18">
        <f t="shared" si="23"/>
        <v>8567</v>
      </c>
      <c r="P226" s="3"/>
    </row>
    <row r="227" spans="1:16" x14ac:dyDescent="0.25">
      <c r="B227" s="14"/>
      <c r="C227" s="15"/>
      <c r="D227" s="14"/>
      <c r="E227" s="17"/>
      <c r="F227" s="31"/>
      <c r="G227" s="18"/>
      <c r="H227" s="18"/>
      <c r="I227" s="18"/>
      <c r="J227" s="15" t="s">
        <v>49</v>
      </c>
      <c r="K227" s="15" t="s">
        <v>18</v>
      </c>
      <c r="L227" s="17">
        <v>0.5</v>
      </c>
      <c r="M227" s="17">
        <f>ROUND(E225*L227,6)</f>
        <v>18.305</v>
      </c>
      <c r="N227" s="17">
        <v>55</v>
      </c>
      <c r="O227" s="18">
        <f t="shared" si="23"/>
        <v>1007</v>
      </c>
      <c r="P227" s="3"/>
    </row>
    <row r="228" spans="1:16" s="6" customFormat="1" x14ac:dyDescent="0.25">
      <c r="A228" s="25"/>
      <c r="B228" s="26" t="s">
        <v>116</v>
      </c>
      <c r="C228" s="27"/>
      <c r="D228" s="28"/>
      <c r="E228" s="29"/>
      <c r="F228" s="36"/>
      <c r="G228" s="36"/>
      <c r="H228" s="36"/>
      <c r="I228" s="18"/>
      <c r="J228" s="30"/>
      <c r="K228" s="30"/>
      <c r="L228" s="29"/>
      <c r="M228" s="29"/>
      <c r="N228" s="29"/>
      <c r="O228" s="18"/>
      <c r="P228" s="3"/>
    </row>
    <row r="229" spans="1:16" x14ac:dyDescent="0.25">
      <c r="A229" s="7"/>
      <c r="B229" s="14">
        <v>74</v>
      </c>
      <c r="C229" s="15" t="s">
        <v>118</v>
      </c>
      <c r="D229" s="14" t="s">
        <v>13</v>
      </c>
      <c r="E229" s="17">
        <v>175.41</v>
      </c>
      <c r="F229" s="31">
        <v>50</v>
      </c>
      <c r="G229" s="18">
        <f>ROUND(SUM(O229)/E229,0)</f>
        <v>465</v>
      </c>
      <c r="H229" s="18">
        <f>F229+G229</f>
        <v>515</v>
      </c>
      <c r="I229" s="18">
        <f t="shared" si="21"/>
        <v>90336</v>
      </c>
      <c r="J229" s="15" t="s">
        <v>117</v>
      </c>
      <c r="K229" s="15" t="s">
        <v>29</v>
      </c>
      <c r="L229" s="20">
        <f>0.05*1.02</f>
        <v>5.1000000000000004E-2</v>
      </c>
      <c r="M229" s="17">
        <f>ROUND(E229*L229,6)</f>
        <v>8.9459099999999996</v>
      </c>
      <c r="N229" s="17">
        <v>9116.2000000000007</v>
      </c>
      <c r="O229" s="18">
        <f t="shared" si="23"/>
        <v>81553</v>
      </c>
      <c r="P229" s="3"/>
    </row>
    <row r="230" spans="1:16" ht="39.6" x14ac:dyDescent="0.25">
      <c r="B230" s="14">
        <v>75</v>
      </c>
      <c r="C230" s="15" t="s">
        <v>76</v>
      </c>
      <c r="D230" s="14" t="s">
        <v>13</v>
      </c>
      <c r="E230" s="17">
        <v>175.41</v>
      </c>
      <c r="F230" s="31">
        <v>250</v>
      </c>
      <c r="G230" s="18">
        <f>ROUND(SUM(O230:O233)/E230,0)</f>
        <v>186</v>
      </c>
      <c r="H230" s="18">
        <f>F230+G230</f>
        <v>436</v>
      </c>
      <c r="I230" s="18">
        <f t="shared" si="21"/>
        <v>76479</v>
      </c>
      <c r="J230" s="15" t="s">
        <v>77</v>
      </c>
      <c r="K230" s="15" t="s">
        <v>78</v>
      </c>
      <c r="L230" s="20">
        <f>0.416*0.05</f>
        <v>2.0799999999999999E-2</v>
      </c>
      <c r="M230" s="17">
        <f t="shared" ref="M230" si="28">ROUND(E230*L230,6)</f>
        <v>3.6485280000000002</v>
      </c>
      <c r="N230" s="17">
        <v>5214</v>
      </c>
      <c r="O230" s="18">
        <f t="shared" si="23"/>
        <v>19023</v>
      </c>
      <c r="P230" s="3"/>
    </row>
    <row r="231" spans="1:16" x14ac:dyDescent="0.25">
      <c r="B231" s="14"/>
      <c r="C231" s="15"/>
      <c r="D231" s="14"/>
      <c r="E231" s="17"/>
      <c r="F231" s="31"/>
      <c r="G231" s="18"/>
      <c r="H231" s="18"/>
      <c r="I231" s="18"/>
      <c r="J231" s="15" t="s">
        <v>79</v>
      </c>
      <c r="K231" s="15" t="s">
        <v>29</v>
      </c>
      <c r="L231" s="20">
        <f>1.16*0.05</f>
        <v>5.7999999999999996E-2</v>
      </c>
      <c r="M231" s="17">
        <f>ROUND(E230*L231,6)</f>
        <v>10.173780000000001</v>
      </c>
      <c r="N231" s="17">
        <v>880</v>
      </c>
      <c r="O231" s="18">
        <f t="shared" si="23"/>
        <v>8953</v>
      </c>
      <c r="P231" s="3"/>
    </row>
    <row r="232" spans="1:16" x14ac:dyDescent="0.25">
      <c r="B232" s="14"/>
      <c r="C232" s="15"/>
      <c r="D232" s="14"/>
      <c r="E232" s="17"/>
      <c r="F232" s="31"/>
      <c r="G232" s="18"/>
      <c r="H232" s="18"/>
      <c r="I232" s="18"/>
      <c r="J232" s="15" t="s">
        <v>80</v>
      </c>
      <c r="K232" s="15" t="s">
        <v>18</v>
      </c>
      <c r="L232" s="20">
        <f>0.612*0.05</f>
        <v>3.0600000000000002E-2</v>
      </c>
      <c r="M232" s="17">
        <f>ROUND(E230*L232,6)</f>
        <v>5.3675459999999999</v>
      </c>
      <c r="N232" s="17">
        <v>253</v>
      </c>
      <c r="O232" s="18">
        <f t="shared" si="23"/>
        <v>1358</v>
      </c>
      <c r="P232" s="3"/>
    </row>
    <row r="233" spans="1:16" x14ac:dyDescent="0.25">
      <c r="B233" s="14"/>
      <c r="C233" s="15"/>
      <c r="D233" s="14"/>
      <c r="E233" s="17"/>
      <c r="F233" s="31"/>
      <c r="G233" s="18"/>
      <c r="H233" s="18"/>
      <c r="I233" s="18"/>
      <c r="J233" s="15" t="s">
        <v>81</v>
      </c>
      <c r="K233" s="15" t="s">
        <v>23</v>
      </c>
      <c r="L233" s="24">
        <f>10*0.05</f>
        <v>0.5</v>
      </c>
      <c r="M233" s="17">
        <f>ROUND(E230*L233,6)</f>
        <v>87.704999999999998</v>
      </c>
      <c r="N233" s="17">
        <v>38.5</v>
      </c>
      <c r="O233" s="18">
        <f t="shared" si="23"/>
        <v>3377</v>
      </c>
      <c r="P233" s="3"/>
    </row>
    <row r="234" spans="1:16" ht="26.4" x14ac:dyDescent="0.25">
      <c r="B234" s="14">
        <v>76</v>
      </c>
      <c r="C234" s="15" t="s">
        <v>88</v>
      </c>
      <c r="D234" s="14" t="s">
        <v>13</v>
      </c>
      <c r="E234" s="17">
        <v>175.41</v>
      </c>
      <c r="F234" s="31">
        <v>700</v>
      </c>
      <c r="G234" s="18">
        <f>ROUND(SUM(O234:O236)/E234,0)</f>
        <v>560</v>
      </c>
      <c r="H234" s="18">
        <f>F234+G234</f>
        <v>1260</v>
      </c>
      <c r="I234" s="18">
        <f t="shared" si="21"/>
        <v>221017</v>
      </c>
      <c r="J234" s="15" t="s">
        <v>89</v>
      </c>
      <c r="K234" s="15" t="s">
        <v>18</v>
      </c>
      <c r="L234" s="17">
        <f>0.45*2</f>
        <v>0.9</v>
      </c>
      <c r="M234" s="17">
        <f>ROUND(E234*L234,6)</f>
        <v>157.869</v>
      </c>
      <c r="N234" s="17">
        <v>374</v>
      </c>
      <c r="O234" s="18">
        <f t="shared" si="23"/>
        <v>59043</v>
      </c>
      <c r="P234" s="3"/>
    </row>
    <row r="235" spans="1:16" x14ac:dyDescent="0.25">
      <c r="B235" s="14"/>
      <c r="C235" s="15"/>
      <c r="D235" s="14"/>
      <c r="E235" s="17"/>
      <c r="F235" s="31"/>
      <c r="G235" s="18"/>
      <c r="H235" s="18"/>
      <c r="I235" s="18"/>
      <c r="J235" s="15" t="s">
        <v>90</v>
      </c>
      <c r="K235" s="15" t="s">
        <v>18</v>
      </c>
      <c r="L235" s="17">
        <f>0.17*3</f>
        <v>0.51</v>
      </c>
      <c r="M235" s="17">
        <f>ROUND(E234*L235,6)</f>
        <v>89.459100000000007</v>
      </c>
      <c r="N235" s="17">
        <v>429.7</v>
      </c>
      <c r="O235" s="18">
        <f t="shared" si="23"/>
        <v>38441</v>
      </c>
      <c r="P235" s="3"/>
    </row>
    <row r="236" spans="1:16" x14ac:dyDescent="0.25">
      <c r="B236" s="14"/>
      <c r="C236" s="15"/>
      <c r="D236" s="14"/>
      <c r="E236" s="17"/>
      <c r="F236" s="31"/>
      <c r="G236" s="18"/>
      <c r="H236" s="18"/>
      <c r="I236" s="18"/>
      <c r="J236" s="15" t="s">
        <v>91</v>
      </c>
      <c r="K236" s="15" t="s">
        <v>18</v>
      </c>
      <c r="L236" s="17">
        <v>0.4</v>
      </c>
      <c r="M236" s="17">
        <f>ROUND(E234*L236,6)</f>
        <v>70.164000000000001</v>
      </c>
      <c r="N236" s="17">
        <v>11</v>
      </c>
      <c r="O236" s="18">
        <f t="shared" si="23"/>
        <v>772</v>
      </c>
      <c r="P236" s="3"/>
    </row>
    <row r="237" spans="1:16" s="6" customFormat="1" x14ac:dyDescent="0.25">
      <c r="A237" s="25"/>
      <c r="B237" s="26" t="s">
        <v>119</v>
      </c>
      <c r="C237" s="27"/>
      <c r="D237" s="28"/>
      <c r="E237" s="29"/>
      <c r="F237" s="36"/>
      <c r="G237" s="36"/>
      <c r="H237" s="36"/>
      <c r="I237" s="18"/>
      <c r="J237" s="30"/>
      <c r="K237" s="30"/>
      <c r="L237" s="29"/>
      <c r="M237" s="29"/>
      <c r="N237" s="29"/>
      <c r="O237" s="18"/>
      <c r="P237" s="3"/>
    </row>
    <row r="238" spans="1:16" x14ac:dyDescent="0.25">
      <c r="A238" s="7"/>
      <c r="B238" s="14">
        <v>77</v>
      </c>
      <c r="C238" s="15" t="s">
        <v>120</v>
      </c>
      <c r="D238" s="14" t="s">
        <v>13</v>
      </c>
      <c r="E238" s="17">
        <v>208.76</v>
      </c>
      <c r="F238" s="31">
        <v>50</v>
      </c>
      <c r="G238" s="18">
        <f>ROUND(SUM(O238)/E238,0)</f>
        <v>148</v>
      </c>
      <c r="H238" s="18">
        <f>F238+G238</f>
        <v>198</v>
      </c>
      <c r="I238" s="18">
        <f t="shared" si="21"/>
        <v>41334</v>
      </c>
      <c r="J238" s="15" t="s">
        <v>121</v>
      </c>
      <c r="K238" s="15" t="s">
        <v>29</v>
      </c>
      <c r="L238" s="20">
        <f>0.06*1.02</f>
        <v>6.1199999999999997E-2</v>
      </c>
      <c r="M238" s="17">
        <f>ROUND(E238*L238,6)</f>
        <v>12.776111999999999</v>
      </c>
      <c r="N238" s="17">
        <v>2420</v>
      </c>
      <c r="O238" s="18">
        <f t="shared" si="23"/>
        <v>30918</v>
      </c>
      <c r="P238" s="3"/>
    </row>
    <row r="239" spans="1:16" x14ac:dyDescent="0.25">
      <c r="A239" s="7"/>
      <c r="B239" s="14">
        <v>78</v>
      </c>
      <c r="C239" s="15" t="s">
        <v>122</v>
      </c>
      <c r="D239" s="14" t="s">
        <v>13</v>
      </c>
      <c r="E239" s="17">
        <v>208.76</v>
      </c>
      <c r="F239" s="31">
        <v>50</v>
      </c>
      <c r="G239" s="18">
        <f>ROUND(SUM(O239)/E239,0)</f>
        <v>65</v>
      </c>
      <c r="H239" s="18">
        <f>F239+G239</f>
        <v>115</v>
      </c>
      <c r="I239" s="18">
        <f t="shared" si="21"/>
        <v>24007</v>
      </c>
      <c r="J239" s="15" t="s">
        <v>123</v>
      </c>
      <c r="K239" s="15" t="s">
        <v>13</v>
      </c>
      <c r="L239" s="20">
        <v>1.05</v>
      </c>
      <c r="M239" s="17">
        <f>ROUND(E239*L239,6)</f>
        <v>219.19800000000001</v>
      </c>
      <c r="N239" s="17">
        <v>61.6</v>
      </c>
      <c r="O239" s="18">
        <f t="shared" si="23"/>
        <v>13503</v>
      </c>
      <c r="P239" s="3"/>
    </row>
    <row r="240" spans="1:16" x14ac:dyDescent="0.25">
      <c r="B240" s="14">
        <v>79</v>
      </c>
      <c r="C240" s="15" t="s">
        <v>126</v>
      </c>
      <c r="D240" s="14" t="s">
        <v>13</v>
      </c>
      <c r="E240" s="17">
        <v>208.76</v>
      </c>
      <c r="F240" s="31">
        <v>350</v>
      </c>
      <c r="G240" s="18">
        <f>ROUND(SUM(O240:O241)/E240,0)</f>
        <v>641</v>
      </c>
      <c r="H240" s="18">
        <f>F240+G240</f>
        <v>991</v>
      </c>
      <c r="I240" s="18">
        <f t="shared" si="21"/>
        <v>206881</v>
      </c>
      <c r="J240" s="15" t="s">
        <v>124</v>
      </c>
      <c r="K240" s="15" t="s">
        <v>29</v>
      </c>
      <c r="L240" s="23">
        <f>0.0082</f>
        <v>8.2000000000000007E-3</v>
      </c>
      <c r="M240" s="17">
        <f t="shared" ref="M240" si="29">ROUND(E240*L240,6)</f>
        <v>1.711832</v>
      </c>
      <c r="N240" s="17">
        <v>7699.9</v>
      </c>
      <c r="O240" s="18">
        <f t="shared" si="23"/>
        <v>13181</v>
      </c>
      <c r="P240" s="3"/>
    </row>
    <row r="241" spans="1:16" x14ac:dyDescent="0.25">
      <c r="B241" s="14"/>
      <c r="C241" s="15"/>
      <c r="D241" s="14"/>
      <c r="E241" s="17"/>
      <c r="F241" s="31"/>
      <c r="G241" s="18"/>
      <c r="H241" s="18"/>
      <c r="I241" s="18"/>
      <c r="J241" s="15" t="s">
        <v>125</v>
      </c>
      <c r="K241" s="15" t="s">
        <v>29</v>
      </c>
      <c r="L241" s="23">
        <v>0.03</v>
      </c>
      <c r="M241" s="17">
        <f>ROUND(E240*L241,6)</f>
        <v>6.2628000000000004</v>
      </c>
      <c r="N241" s="17">
        <v>19250</v>
      </c>
      <c r="O241" s="18">
        <f t="shared" si="23"/>
        <v>120559</v>
      </c>
      <c r="P241" s="3"/>
    </row>
    <row r="242" spans="1:16" s="6" customFormat="1" x14ac:dyDescent="0.25">
      <c r="A242" s="25"/>
      <c r="B242" s="26" t="s">
        <v>127</v>
      </c>
      <c r="C242" s="27"/>
      <c r="D242" s="28"/>
      <c r="E242" s="29"/>
      <c r="F242" s="36"/>
      <c r="G242" s="36"/>
      <c r="H242" s="36"/>
      <c r="I242" s="18"/>
      <c r="J242" s="30"/>
      <c r="K242" s="30"/>
      <c r="L242" s="29"/>
      <c r="M242" s="29"/>
      <c r="N242" s="29"/>
      <c r="O242" s="18"/>
      <c r="P242" s="3"/>
    </row>
    <row r="243" spans="1:16" ht="39.6" x14ac:dyDescent="0.25">
      <c r="B243" s="14">
        <v>80</v>
      </c>
      <c r="C243" s="15" t="s">
        <v>76</v>
      </c>
      <c r="D243" s="14" t="s">
        <v>13</v>
      </c>
      <c r="E243" s="17">
        <v>201.58</v>
      </c>
      <c r="F243" s="31">
        <v>250</v>
      </c>
      <c r="G243" s="18">
        <f>ROUND(SUM(O243:O246)/E243,0)</f>
        <v>186</v>
      </c>
      <c r="H243" s="18">
        <f>F243+G243</f>
        <v>436</v>
      </c>
      <c r="I243" s="18">
        <f t="shared" si="21"/>
        <v>87889</v>
      </c>
      <c r="J243" s="15" t="s">
        <v>77</v>
      </c>
      <c r="K243" s="15" t="s">
        <v>78</v>
      </c>
      <c r="L243" s="20">
        <f>0.416*0.05</f>
        <v>2.0799999999999999E-2</v>
      </c>
      <c r="M243" s="17">
        <f t="shared" ref="M243" si="30">ROUND(E243*L243,6)</f>
        <v>4.1928640000000001</v>
      </c>
      <c r="N243" s="17">
        <v>5214</v>
      </c>
      <c r="O243" s="18">
        <f t="shared" si="23"/>
        <v>21862</v>
      </c>
      <c r="P243" s="3"/>
    </row>
    <row r="244" spans="1:16" x14ac:dyDescent="0.25">
      <c r="B244" s="14"/>
      <c r="C244" s="15"/>
      <c r="D244" s="14"/>
      <c r="E244" s="17"/>
      <c r="F244" s="31"/>
      <c r="G244" s="18"/>
      <c r="H244" s="18"/>
      <c r="I244" s="18"/>
      <c r="J244" s="15" t="s">
        <v>79</v>
      </c>
      <c r="K244" s="15" t="s">
        <v>29</v>
      </c>
      <c r="L244" s="20">
        <f>1.16*0.05</f>
        <v>5.7999999999999996E-2</v>
      </c>
      <c r="M244" s="17">
        <f>ROUND(E243*L244,6)</f>
        <v>11.69164</v>
      </c>
      <c r="N244" s="17">
        <v>880</v>
      </c>
      <c r="O244" s="18">
        <f t="shared" si="23"/>
        <v>10289</v>
      </c>
      <c r="P244" s="3"/>
    </row>
    <row r="245" spans="1:16" x14ac:dyDescent="0.25">
      <c r="B245" s="14"/>
      <c r="C245" s="15"/>
      <c r="D245" s="14"/>
      <c r="E245" s="17"/>
      <c r="F245" s="31"/>
      <c r="G245" s="18"/>
      <c r="H245" s="18"/>
      <c r="I245" s="18"/>
      <c r="J245" s="15" t="s">
        <v>80</v>
      </c>
      <c r="K245" s="15" t="s">
        <v>18</v>
      </c>
      <c r="L245" s="20">
        <f>0.612*0.05</f>
        <v>3.0600000000000002E-2</v>
      </c>
      <c r="M245" s="17">
        <f>ROUND(E243*L245,6)</f>
        <v>6.1683479999999999</v>
      </c>
      <c r="N245" s="17">
        <v>253</v>
      </c>
      <c r="O245" s="18">
        <f t="shared" si="23"/>
        <v>1561</v>
      </c>
      <c r="P245" s="3"/>
    </row>
    <row r="246" spans="1:16" x14ac:dyDescent="0.25">
      <c r="B246" s="14"/>
      <c r="C246" s="15"/>
      <c r="D246" s="14"/>
      <c r="E246" s="17"/>
      <c r="F246" s="31"/>
      <c r="G246" s="18"/>
      <c r="H246" s="18"/>
      <c r="I246" s="18"/>
      <c r="J246" s="15" t="s">
        <v>81</v>
      </c>
      <c r="K246" s="15" t="s">
        <v>23</v>
      </c>
      <c r="L246" s="24">
        <f>10*0.05</f>
        <v>0.5</v>
      </c>
      <c r="M246" s="17">
        <f>ROUND(E243*L246,6)</f>
        <v>100.79</v>
      </c>
      <c r="N246" s="17">
        <v>38.5</v>
      </c>
      <c r="O246" s="18">
        <f t="shared" si="23"/>
        <v>3880</v>
      </c>
      <c r="P246" s="3"/>
    </row>
    <row r="247" spans="1:16" ht="26.4" x14ac:dyDescent="0.25">
      <c r="A247" s="7"/>
      <c r="B247" s="14">
        <v>81</v>
      </c>
      <c r="C247" s="15" t="s">
        <v>128</v>
      </c>
      <c r="D247" s="14" t="s">
        <v>13</v>
      </c>
      <c r="E247" s="17">
        <v>201.58</v>
      </c>
      <c r="F247" s="31">
        <v>30</v>
      </c>
      <c r="G247" s="18">
        <f>ROUND(SUM(O247)/E247,0)</f>
        <v>9</v>
      </c>
      <c r="H247" s="18">
        <f>F247+G247</f>
        <v>39</v>
      </c>
      <c r="I247" s="18">
        <f t="shared" si="21"/>
        <v>7862</v>
      </c>
      <c r="J247" s="15" t="s">
        <v>129</v>
      </c>
      <c r="K247" s="15" t="s">
        <v>23</v>
      </c>
      <c r="L247" s="17">
        <v>0.15</v>
      </c>
      <c r="M247" s="17">
        <f>ROUND(E247*L247,6)</f>
        <v>30.236999999999998</v>
      </c>
      <c r="N247" s="17">
        <v>57.2</v>
      </c>
      <c r="O247" s="18">
        <f t="shared" si="23"/>
        <v>1730</v>
      </c>
      <c r="P247" s="3"/>
    </row>
    <row r="248" spans="1:16" s="6" customFormat="1" x14ac:dyDescent="0.25">
      <c r="A248" s="25"/>
      <c r="B248" s="26" t="s">
        <v>130</v>
      </c>
      <c r="C248" s="27"/>
      <c r="D248" s="28"/>
      <c r="E248" s="29"/>
      <c r="F248" s="36"/>
      <c r="G248" s="36"/>
      <c r="H248" s="36"/>
      <c r="I248" s="18"/>
      <c r="J248" s="30"/>
      <c r="K248" s="30"/>
      <c r="L248" s="29"/>
      <c r="M248" s="29"/>
      <c r="N248" s="29"/>
      <c r="O248" s="18"/>
      <c r="P248" s="3"/>
    </row>
    <row r="249" spans="1:16" ht="26.4" x14ac:dyDescent="0.25">
      <c r="B249" s="14">
        <v>82</v>
      </c>
      <c r="C249" s="19" t="s">
        <v>131</v>
      </c>
      <c r="D249" s="16" t="s">
        <v>183</v>
      </c>
      <c r="E249" s="17">
        <v>694</v>
      </c>
      <c r="F249" s="31">
        <v>150</v>
      </c>
      <c r="G249" s="18">
        <f>ROUND(SUM(O249:O251)/E249,0)</f>
        <v>50</v>
      </c>
      <c r="H249" s="18">
        <f>F249+G249</f>
        <v>200</v>
      </c>
      <c r="I249" s="18">
        <f t="shared" si="21"/>
        <v>138800</v>
      </c>
      <c r="J249" s="15" t="s">
        <v>222</v>
      </c>
      <c r="K249" s="15" t="s">
        <v>13</v>
      </c>
      <c r="L249" s="17">
        <v>1.07</v>
      </c>
      <c r="M249" s="17">
        <f>ROUND(E250*L249,6)</f>
        <v>74.257999999999996</v>
      </c>
      <c r="N249" s="17">
        <v>330</v>
      </c>
      <c r="O249" s="18">
        <f t="shared" si="23"/>
        <v>24505</v>
      </c>
      <c r="P249" s="3"/>
    </row>
    <row r="250" spans="1:16" x14ac:dyDescent="0.25">
      <c r="B250" s="14"/>
      <c r="C250" s="15"/>
      <c r="D250" s="14" t="s">
        <v>13</v>
      </c>
      <c r="E250" s="17">
        <f>E249*0.1</f>
        <v>69.400000000000006</v>
      </c>
      <c r="F250" s="31"/>
      <c r="G250" s="18"/>
      <c r="H250" s="18"/>
      <c r="I250" s="18"/>
      <c r="J250" s="15" t="s">
        <v>48</v>
      </c>
      <c r="K250" s="15" t="s">
        <v>18</v>
      </c>
      <c r="L250" s="17">
        <v>7.5</v>
      </c>
      <c r="M250" s="17">
        <f>ROUND(E250*L250,6)</f>
        <v>520.5</v>
      </c>
      <c r="N250" s="17">
        <v>15.6</v>
      </c>
      <c r="O250" s="18">
        <f t="shared" si="23"/>
        <v>8120</v>
      </c>
      <c r="P250" s="3"/>
    </row>
    <row r="251" spans="1:16" x14ac:dyDescent="0.25">
      <c r="B251" s="14"/>
      <c r="C251" s="15"/>
      <c r="D251" s="14"/>
      <c r="E251" s="17"/>
      <c r="F251" s="31"/>
      <c r="G251" s="18"/>
      <c r="H251" s="18"/>
      <c r="I251" s="18"/>
      <c r="J251" s="15" t="s">
        <v>49</v>
      </c>
      <c r="K251" s="15" t="s">
        <v>18</v>
      </c>
      <c r="L251" s="17">
        <v>0.5</v>
      </c>
      <c r="M251" s="17">
        <f>ROUND(E250*L251,6)</f>
        <v>34.700000000000003</v>
      </c>
      <c r="N251" s="17">
        <v>55</v>
      </c>
      <c r="O251" s="18">
        <f t="shared" si="23"/>
        <v>1909</v>
      </c>
      <c r="P251" s="3"/>
    </row>
    <row r="252" spans="1:16" ht="26.4" x14ac:dyDescent="0.25">
      <c r="B252" s="14">
        <v>83</v>
      </c>
      <c r="C252" s="15" t="s">
        <v>132</v>
      </c>
      <c r="D252" s="14" t="s">
        <v>183</v>
      </c>
      <c r="E252" s="17">
        <v>2719</v>
      </c>
      <c r="F252" s="31">
        <v>75</v>
      </c>
      <c r="G252" s="18">
        <f>ROUND(SUM(O252:O253)/E252,0)</f>
        <v>47</v>
      </c>
      <c r="H252" s="18">
        <f>F252+G252</f>
        <v>122</v>
      </c>
      <c r="I252" s="18">
        <f t="shared" si="21"/>
        <v>331718</v>
      </c>
      <c r="J252" s="15" t="s">
        <v>133</v>
      </c>
      <c r="K252" s="15" t="s">
        <v>183</v>
      </c>
      <c r="L252" s="17">
        <v>1.01</v>
      </c>
      <c r="M252" s="17">
        <f t="shared" ref="M252" si="31">ROUND(E252*L252,6)</f>
        <v>2746.19</v>
      </c>
      <c r="N252" s="17">
        <v>44</v>
      </c>
      <c r="O252" s="18">
        <f t="shared" si="23"/>
        <v>120832</v>
      </c>
      <c r="P252" s="3"/>
    </row>
    <row r="253" spans="1:16" ht="26.4" x14ac:dyDescent="0.25">
      <c r="B253" s="14"/>
      <c r="C253" s="15"/>
      <c r="D253" s="14"/>
      <c r="E253" s="17"/>
      <c r="F253" s="31"/>
      <c r="G253" s="18"/>
      <c r="H253" s="18"/>
      <c r="I253" s="18"/>
      <c r="J253" s="15" t="s">
        <v>134</v>
      </c>
      <c r="K253" s="15" t="s">
        <v>15</v>
      </c>
      <c r="L253" s="17">
        <v>3</v>
      </c>
      <c r="M253" s="17">
        <f>ROUND(E252*L253,6)</f>
        <v>8157</v>
      </c>
      <c r="N253" s="17">
        <v>1</v>
      </c>
      <c r="O253" s="18">
        <f t="shared" si="23"/>
        <v>8157</v>
      </c>
      <c r="P253" s="3"/>
    </row>
    <row r="254" spans="1:16" x14ac:dyDescent="0.25">
      <c r="A254" s="7"/>
      <c r="B254" s="8" t="s">
        <v>157</v>
      </c>
      <c r="C254" s="9"/>
      <c r="D254" s="10"/>
      <c r="E254" s="11"/>
      <c r="F254" s="35"/>
      <c r="G254" s="35"/>
      <c r="H254" s="35"/>
      <c r="I254" s="18"/>
      <c r="J254" s="12"/>
      <c r="K254" s="12"/>
      <c r="L254" s="11"/>
      <c r="M254" s="11"/>
      <c r="N254" s="11"/>
      <c r="O254" s="18"/>
      <c r="P254" s="3"/>
    </row>
    <row r="255" spans="1:16" s="6" customFormat="1" x14ac:dyDescent="0.25">
      <c r="A255" s="25"/>
      <c r="B255" s="26" t="s">
        <v>135</v>
      </c>
      <c r="C255" s="27"/>
      <c r="D255" s="28"/>
      <c r="E255" s="29"/>
      <c r="F255" s="36"/>
      <c r="G255" s="36"/>
      <c r="H255" s="36"/>
      <c r="I255" s="18"/>
      <c r="J255" s="30"/>
      <c r="K255" s="30"/>
      <c r="L255" s="29"/>
      <c r="M255" s="29"/>
      <c r="N255" s="29"/>
      <c r="O255" s="18"/>
      <c r="P255" s="3"/>
    </row>
    <row r="256" spans="1:16" ht="39.6" x14ac:dyDescent="0.25">
      <c r="B256" s="14">
        <v>84</v>
      </c>
      <c r="C256" s="15" t="s">
        <v>144</v>
      </c>
      <c r="D256" s="14" t="s">
        <v>15</v>
      </c>
      <c r="E256" s="17">
        <f>6+6+6+6</f>
        <v>24</v>
      </c>
      <c r="F256" s="31">
        <v>3000</v>
      </c>
      <c r="G256" s="18">
        <f>ROUND(SUM(O256:O262)/E256,0)</f>
        <v>11464</v>
      </c>
      <c r="H256" s="18">
        <f>F256+G256</f>
        <v>14464</v>
      </c>
      <c r="I256" s="18">
        <f t="shared" si="21"/>
        <v>347136</v>
      </c>
      <c r="J256" s="15" t="s">
        <v>199</v>
      </c>
      <c r="K256" s="15" t="s">
        <v>15</v>
      </c>
      <c r="L256" s="17">
        <v>1</v>
      </c>
      <c r="M256" s="17">
        <f>ROUND(E256*L256,6)</f>
        <v>24</v>
      </c>
      <c r="N256" s="17">
        <v>11000</v>
      </c>
      <c r="O256" s="18">
        <f t="shared" si="23"/>
        <v>264000</v>
      </c>
      <c r="P256" s="3"/>
    </row>
    <row r="257" spans="2:16" x14ac:dyDescent="0.25">
      <c r="B257" s="14"/>
      <c r="C257" s="15"/>
      <c r="D257" s="14"/>
      <c r="E257" s="17"/>
      <c r="F257" s="18"/>
      <c r="G257" s="18"/>
      <c r="H257" s="18"/>
      <c r="I257" s="18"/>
      <c r="J257" s="15" t="s">
        <v>137</v>
      </c>
      <c r="K257" s="15" t="s">
        <v>138</v>
      </c>
      <c r="L257" s="17">
        <v>1</v>
      </c>
      <c r="M257" s="17">
        <f>ROUND(E256*L257,6)</f>
        <v>24</v>
      </c>
      <c r="N257" s="17">
        <v>33</v>
      </c>
      <c r="O257" s="18">
        <f t="shared" si="23"/>
        <v>792</v>
      </c>
      <c r="P257" s="3"/>
    </row>
    <row r="258" spans="2:16" x14ac:dyDescent="0.25">
      <c r="B258" s="14"/>
      <c r="C258" s="15"/>
      <c r="D258" s="14"/>
      <c r="E258" s="17"/>
      <c r="F258" s="18"/>
      <c r="G258" s="18"/>
      <c r="H258" s="18"/>
      <c r="I258" s="18"/>
      <c r="J258" s="15" t="s">
        <v>139</v>
      </c>
      <c r="K258" s="15" t="s">
        <v>98</v>
      </c>
      <c r="L258" s="17">
        <v>1</v>
      </c>
      <c r="M258" s="17">
        <f>ROUND(E256*L258,6)</f>
        <v>24</v>
      </c>
      <c r="N258" s="17">
        <v>242</v>
      </c>
      <c r="O258" s="18">
        <f t="shared" si="23"/>
        <v>5808</v>
      </c>
      <c r="P258" s="3"/>
    </row>
    <row r="259" spans="2:16" x14ac:dyDescent="0.25">
      <c r="B259" s="14"/>
      <c r="C259" s="15"/>
      <c r="D259" s="14"/>
      <c r="E259" s="17"/>
      <c r="F259" s="18"/>
      <c r="G259" s="18"/>
      <c r="H259" s="18"/>
      <c r="I259" s="18"/>
      <c r="J259" s="15" t="s">
        <v>140</v>
      </c>
      <c r="K259" s="15" t="s">
        <v>15</v>
      </c>
      <c r="L259" s="17">
        <v>8</v>
      </c>
      <c r="M259" s="17">
        <f>ROUND(E256*L259,6)</f>
        <v>192</v>
      </c>
      <c r="N259" s="17">
        <v>1</v>
      </c>
      <c r="O259" s="18">
        <f t="shared" si="23"/>
        <v>192</v>
      </c>
      <c r="P259" s="3"/>
    </row>
    <row r="260" spans="2:16" x14ac:dyDescent="0.25">
      <c r="B260" s="14"/>
      <c r="C260" s="15"/>
      <c r="D260" s="14"/>
      <c r="E260" s="17"/>
      <c r="F260" s="18"/>
      <c r="G260" s="18"/>
      <c r="H260" s="18"/>
      <c r="I260" s="18"/>
      <c r="J260" s="15" t="s">
        <v>141</v>
      </c>
      <c r="K260" s="15" t="s">
        <v>15</v>
      </c>
      <c r="L260" s="17">
        <v>8</v>
      </c>
      <c r="M260" s="17">
        <f>ROUND(E256*L260,6)</f>
        <v>192</v>
      </c>
      <c r="N260" s="17">
        <v>1.7</v>
      </c>
      <c r="O260" s="18">
        <f t="shared" si="23"/>
        <v>326</v>
      </c>
      <c r="P260" s="3"/>
    </row>
    <row r="261" spans="2:16" x14ac:dyDescent="0.25">
      <c r="B261" s="14"/>
      <c r="C261" s="15"/>
      <c r="D261" s="14"/>
      <c r="E261" s="17"/>
      <c r="F261" s="18"/>
      <c r="G261" s="18"/>
      <c r="H261" s="18"/>
      <c r="I261" s="18"/>
      <c r="J261" s="15" t="s">
        <v>142</v>
      </c>
      <c r="K261" s="15" t="s">
        <v>183</v>
      </c>
      <c r="L261" s="17">
        <v>6</v>
      </c>
      <c r="M261" s="17">
        <f>ROUND(E256*L261,6)</f>
        <v>144</v>
      </c>
      <c r="N261" s="17">
        <v>18.7</v>
      </c>
      <c r="O261" s="18">
        <f t="shared" ref="O261:O324" si="32">ROUND(M261*N261,0)</f>
        <v>2693</v>
      </c>
      <c r="P261" s="3"/>
    </row>
    <row r="262" spans="2:16" x14ac:dyDescent="0.25">
      <c r="B262" s="14"/>
      <c r="C262" s="15"/>
      <c r="D262" s="14"/>
      <c r="E262" s="17"/>
      <c r="F262" s="18"/>
      <c r="G262" s="18"/>
      <c r="H262" s="18"/>
      <c r="I262" s="18"/>
      <c r="J262" s="15" t="s">
        <v>143</v>
      </c>
      <c r="K262" s="15" t="s">
        <v>15</v>
      </c>
      <c r="L262" s="17">
        <v>1</v>
      </c>
      <c r="M262" s="17">
        <f>ROUND(E256*L262,6)</f>
        <v>24</v>
      </c>
      <c r="N262" s="17">
        <v>55</v>
      </c>
      <c r="O262" s="18">
        <f t="shared" si="32"/>
        <v>1320</v>
      </c>
      <c r="P262" s="3"/>
    </row>
    <row r="263" spans="2:16" ht="39.6" x14ac:dyDescent="0.25">
      <c r="B263" s="14">
        <v>85</v>
      </c>
      <c r="C263" s="15" t="s">
        <v>145</v>
      </c>
      <c r="D263" s="14" t="s">
        <v>15</v>
      </c>
      <c r="E263" s="17">
        <f>3+2+5+7</f>
        <v>17</v>
      </c>
      <c r="F263" s="31">
        <v>3000</v>
      </c>
      <c r="G263" s="18">
        <f>ROUND(SUM(O263:O269)/E263,0)</f>
        <v>13114</v>
      </c>
      <c r="H263" s="18">
        <f>F263+G263</f>
        <v>16114</v>
      </c>
      <c r="I263" s="18">
        <f t="shared" ref="I263:I322" si="33">ROUND(E263*H263,0)</f>
        <v>273938</v>
      </c>
      <c r="J263" s="15" t="s">
        <v>199</v>
      </c>
      <c r="K263" s="15" t="s">
        <v>15</v>
      </c>
      <c r="L263" s="17">
        <v>1</v>
      </c>
      <c r="M263" s="17">
        <f>ROUND(E263*L263,6)</f>
        <v>17</v>
      </c>
      <c r="N263" s="17">
        <v>12650</v>
      </c>
      <c r="O263" s="18">
        <f t="shared" si="32"/>
        <v>215050</v>
      </c>
      <c r="P263" s="3"/>
    </row>
    <row r="264" spans="2:16" x14ac:dyDescent="0.25">
      <c r="B264" s="14"/>
      <c r="C264" s="15"/>
      <c r="D264" s="14"/>
      <c r="E264" s="17"/>
      <c r="F264" s="18"/>
      <c r="G264" s="18"/>
      <c r="H264" s="18"/>
      <c r="I264" s="18"/>
      <c r="J264" s="15" t="s">
        <v>137</v>
      </c>
      <c r="K264" s="15" t="s">
        <v>138</v>
      </c>
      <c r="L264" s="17">
        <v>1</v>
      </c>
      <c r="M264" s="17">
        <f>ROUND(E263*L264,6)</f>
        <v>17</v>
      </c>
      <c r="N264" s="17">
        <v>33</v>
      </c>
      <c r="O264" s="18">
        <f t="shared" si="32"/>
        <v>561</v>
      </c>
      <c r="P264" s="3"/>
    </row>
    <row r="265" spans="2:16" x14ac:dyDescent="0.25">
      <c r="B265" s="14"/>
      <c r="C265" s="15"/>
      <c r="D265" s="14"/>
      <c r="E265" s="17"/>
      <c r="F265" s="18"/>
      <c r="G265" s="18"/>
      <c r="H265" s="18"/>
      <c r="I265" s="18"/>
      <c r="J265" s="15" t="s">
        <v>139</v>
      </c>
      <c r="K265" s="15" t="s">
        <v>98</v>
      </c>
      <c r="L265" s="17">
        <v>1</v>
      </c>
      <c r="M265" s="17">
        <f>ROUND(E263*L265,6)</f>
        <v>17</v>
      </c>
      <c r="N265" s="17">
        <v>242</v>
      </c>
      <c r="O265" s="18">
        <f t="shared" si="32"/>
        <v>4114</v>
      </c>
      <c r="P265" s="3"/>
    </row>
    <row r="266" spans="2:16" x14ac:dyDescent="0.25">
      <c r="B266" s="14"/>
      <c r="C266" s="15"/>
      <c r="D266" s="14"/>
      <c r="E266" s="17"/>
      <c r="F266" s="18"/>
      <c r="G266" s="18"/>
      <c r="H266" s="18"/>
      <c r="I266" s="18"/>
      <c r="J266" s="15" t="s">
        <v>140</v>
      </c>
      <c r="K266" s="15" t="s">
        <v>15</v>
      </c>
      <c r="L266" s="17">
        <v>8</v>
      </c>
      <c r="M266" s="17">
        <f>ROUND(E263*L266,6)</f>
        <v>136</v>
      </c>
      <c r="N266" s="17">
        <v>1</v>
      </c>
      <c r="O266" s="18">
        <f t="shared" si="32"/>
        <v>136</v>
      </c>
      <c r="P266" s="3"/>
    </row>
    <row r="267" spans="2:16" x14ac:dyDescent="0.25">
      <c r="B267" s="14"/>
      <c r="C267" s="15"/>
      <c r="D267" s="14"/>
      <c r="E267" s="17"/>
      <c r="F267" s="18"/>
      <c r="G267" s="18"/>
      <c r="H267" s="18"/>
      <c r="I267" s="18"/>
      <c r="J267" s="15" t="s">
        <v>141</v>
      </c>
      <c r="K267" s="15" t="s">
        <v>15</v>
      </c>
      <c r="L267" s="17">
        <v>8</v>
      </c>
      <c r="M267" s="17">
        <f>ROUND(E263*L267,6)</f>
        <v>136</v>
      </c>
      <c r="N267" s="17">
        <v>1.7</v>
      </c>
      <c r="O267" s="18">
        <f t="shared" si="32"/>
        <v>231</v>
      </c>
      <c r="P267" s="3"/>
    </row>
    <row r="268" spans="2:16" x14ac:dyDescent="0.25">
      <c r="B268" s="14"/>
      <c r="C268" s="15"/>
      <c r="D268" s="14"/>
      <c r="E268" s="17"/>
      <c r="F268" s="18"/>
      <c r="G268" s="18"/>
      <c r="H268" s="18"/>
      <c r="I268" s="18"/>
      <c r="J268" s="15" t="s">
        <v>142</v>
      </c>
      <c r="K268" s="15" t="s">
        <v>183</v>
      </c>
      <c r="L268" s="17">
        <v>6</v>
      </c>
      <c r="M268" s="17">
        <f>ROUND(E263*L268,6)</f>
        <v>102</v>
      </c>
      <c r="N268" s="17">
        <v>18.7</v>
      </c>
      <c r="O268" s="18">
        <f t="shared" si="32"/>
        <v>1907</v>
      </c>
      <c r="P268" s="3"/>
    </row>
    <row r="269" spans="2:16" x14ac:dyDescent="0.25">
      <c r="B269" s="14"/>
      <c r="C269" s="15"/>
      <c r="D269" s="14"/>
      <c r="E269" s="17"/>
      <c r="F269" s="18"/>
      <c r="G269" s="18"/>
      <c r="H269" s="18"/>
      <c r="I269" s="18"/>
      <c r="J269" s="15" t="s">
        <v>143</v>
      </c>
      <c r="K269" s="15" t="s">
        <v>15</v>
      </c>
      <c r="L269" s="17">
        <v>1</v>
      </c>
      <c r="M269" s="17">
        <f>ROUND(E263*L269,6)</f>
        <v>17</v>
      </c>
      <c r="N269" s="17">
        <v>55</v>
      </c>
      <c r="O269" s="18">
        <f t="shared" si="32"/>
        <v>935</v>
      </c>
      <c r="P269" s="3"/>
    </row>
    <row r="270" spans="2:16" ht="39.6" x14ac:dyDescent="0.25">
      <c r="B270" s="14">
        <v>86</v>
      </c>
      <c r="C270" s="15" t="s">
        <v>146</v>
      </c>
      <c r="D270" s="14" t="s">
        <v>15</v>
      </c>
      <c r="E270" s="17">
        <f>2+4+9+8</f>
        <v>23</v>
      </c>
      <c r="F270" s="31">
        <v>3000</v>
      </c>
      <c r="G270" s="18">
        <f>ROUND(SUM(O270:O276)/E270,0)</f>
        <v>14764</v>
      </c>
      <c r="H270" s="18">
        <f>F270+G270</f>
        <v>17764</v>
      </c>
      <c r="I270" s="18">
        <f t="shared" si="33"/>
        <v>408572</v>
      </c>
      <c r="J270" s="15" t="s">
        <v>199</v>
      </c>
      <c r="K270" s="15" t="s">
        <v>15</v>
      </c>
      <c r="L270" s="17">
        <v>1</v>
      </c>
      <c r="M270" s="17">
        <f>ROUND(E270*L270,6)</f>
        <v>23</v>
      </c>
      <c r="N270" s="17">
        <v>14300</v>
      </c>
      <c r="O270" s="18">
        <f t="shared" si="32"/>
        <v>328900</v>
      </c>
      <c r="P270" s="3"/>
    </row>
    <row r="271" spans="2:16" x14ac:dyDescent="0.25">
      <c r="B271" s="14"/>
      <c r="C271" s="15"/>
      <c r="D271" s="14"/>
      <c r="E271" s="17"/>
      <c r="F271" s="18"/>
      <c r="G271" s="18"/>
      <c r="H271" s="18"/>
      <c r="I271" s="18"/>
      <c r="J271" s="15" t="s">
        <v>137</v>
      </c>
      <c r="K271" s="15" t="s">
        <v>138</v>
      </c>
      <c r="L271" s="17">
        <v>1</v>
      </c>
      <c r="M271" s="17">
        <f>ROUND(E270*L271,6)</f>
        <v>23</v>
      </c>
      <c r="N271" s="17">
        <v>33</v>
      </c>
      <c r="O271" s="18">
        <f t="shared" si="32"/>
        <v>759</v>
      </c>
      <c r="P271" s="3"/>
    </row>
    <row r="272" spans="2:16" x14ac:dyDescent="0.25">
      <c r="B272" s="14"/>
      <c r="C272" s="15"/>
      <c r="D272" s="14"/>
      <c r="E272" s="17"/>
      <c r="F272" s="18"/>
      <c r="G272" s="18"/>
      <c r="H272" s="18"/>
      <c r="I272" s="18"/>
      <c r="J272" s="15" t="s">
        <v>139</v>
      </c>
      <c r="K272" s="15" t="s">
        <v>98</v>
      </c>
      <c r="L272" s="17">
        <v>1</v>
      </c>
      <c r="M272" s="17">
        <f>ROUND(E270*L272,6)</f>
        <v>23</v>
      </c>
      <c r="N272" s="17">
        <v>242</v>
      </c>
      <c r="O272" s="18">
        <f t="shared" si="32"/>
        <v>5566</v>
      </c>
      <c r="P272" s="3"/>
    </row>
    <row r="273" spans="2:16" x14ac:dyDescent="0.25">
      <c r="B273" s="14"/>
      <c r="C273" s="15"/>
      <c r="D273" s="14"/>
      <c r="E273" s="17"/>
      <c r="F273" s="18"/>
      <c r="G273" s="18"/>
      <c r="H273" s="18"/>
      <c r="I273" s="18"/>
      <c r="J273" s="15" t="s">
        <v>140</v>
      </c>
      <c r="K273" s="15" t="s">
        <v>15</v>
      </c>
      <c r="L273" s="17">
        <v>8</v>
      </c>
      <c r="M273" s="17">
        <f>ROUND(E270*L273,6)</f>
        <v>184</v>
      </c>
      <c r="N273" s="17">
        <v>1</v>
      </c>
      <c r="O273" s="18">
        <f t="shared" si="32"/>
        <v>184</v>
      </c>
      <c r="P273" s="3"/>
    </row>
    <row r="274" spans="2:16" x14ac:dyDescent="0.25">
      <c r="B274" s="14"/>
      <c r="C274" s="15"/>
      <c r="D274" s="14"/>
      <c r="E274" s="17"/>
      <c r="F274" s="18"/>
      <c r="G274" s="18"/>
      <c r="H274" s="18"/>
      <c r="I274" s="18"/>
      <c r="J274" s="15" t="s">
        <v>141</v>
      </c>
      <c r="K274" s="15" t="s">
        <v>15</v>
      </c>
      <c r="L274" s="17">
        <v>8</v>
      </c>
      <c r="M274" s="17">
        <f>ROUND(E270*L274,6)</f>
        <v>184</v>
      </c>
      <c r="N274" s="17">
        <v>1.7</v>
      </c>
      <c r="O274" s="18">
        <f t="shared" si="32"/>
        <v>313</v>
      </c>
      <c r="P274" s="3"/>
    </row>
    <row r="275" spans="2:16" x14ac:dyDescent="0.25">
      <c r="B275" s="14"/>
      <c r="C275" s="15"/>
      <c r="D275" s="14"/>
      <c r="E275" s="17"/>
      <c r="F275" s="18"/>
      <c r="G275" s="18"/>
      <c r="H275" s="18"/>
      <c r="I275" s="18"/>
      <c r="J275" s="15" t="s">
        <v>142</v>
      </c>
      <c r="K275" s="15" t="s">
        <v>183</v>
      </c>
      <c r="L275" s="17">
        <v>6</v>
      </c>
      <c r="M275" s="17">
        <f>ROUND(E270*L275,6)</f>
        <v>138</v>
      </c>
      <c r="N275" s="17">
        <v>18.7</v>
      </c>
      <c r="O275" s="18">
        <f t="shared" si="32"/>
        <v>2581</v>
      </c>
      <c r="P275" s="3"/>
    </row>
    <row r="276" spans="2:16" x14ac:dyDescent="0.25">
      <c r="B276" s="14"/>
      <c r="C276" s="15"/>
      <c r="D276" s="14"/>
      <c r="E276" s="17"/>
      <c r="F276" s="18"/>
      <c r="G276" s="18"/>
      <c r="H276" s="18"/>
      <c r="I276" s="18"/>
      <c r="J276" s="15" t="s">
        <v>143</v>
      </c>
      <c r="K276" s="15" t="s">
        <v>15</v>
      </c>
      <c r="L276" s="17">
        <v>1</v>
      </c>
      <c r="M276" s="17">
        <f>ROUND(E270*L276,6)</f>
        <v>23</v>
      </c>
      <c r="N276" s="17">
        <v>55</v>
      </c>
      <c r="O276" s="18">
        <f t="shared" si="32"/>
        <v>1265</v>
      </c>
      <c r="P276" s="3"/>
    </row>
    <row r="277" spans="2:16" ht="39.6" x14ac:dyDescent="0.25">
      <c r="B277" s="14">
        <v>87</v>
      </c>
      <c r="C277" s="15" t="s">
        <v>148</v>
      </c>
      <c r="D277" s="14" t="s">
        <v>15</v>
      </c>
      <c r="E277" s="17">
        <v>1</v>
      </c>
      <c r="F277" s="31">
        <v>3000</v>
      </c>
      <c r="G277" s="18">
        <f>ROUND(SUM(O277:O283)/E277,0)</f>
        <v>10364</v>
      </c>
      <c r="H277" s="18">
        <f>F277+G277</f>
        <v>13364</v>
      </c>
      <c r="I277" s="18">
        <f t="shared" si="33"/>
        <v>13364</v>
      </c>
      <c r="J277" s="15" t="s">
        <v>199</v>
      </c>
      <c r="K277" s="15" t="s">
        <v>15</v>
      </c>
      <c r="L277" s="17">
        <v>1</v>
      </c>
      <c r="M277" s="17">
        <f>ROUND(E277*L277,6)</f>
        <v>1</v>
      </c>
      <c r="N277" s="17">
        <v>9900</v>
      </c>
      <c r="O277" s="18">
        <f t="shared" si="32"/>
        <v>9900</v>
      </c>
      <c r="P277" s="3"/>
    </row>
    <row r="278" spans="2:16" x14ac:dyDescent="0.25">
      <c r="B278" s="14"/>
      <c r="C278" s="15"/>
      <c r="D278" s="14"/>
      <c r="E278" s="17"/>
      <c r="F278" s="18"/>
      <c r="G278" s="18"/>
      <c r="H278" s="18"/>
      <c r="I278" s="18"/>
      <c r="J278" s="15" t="s">
        <v>137</v>
      </c>
      <c r="K278" s="15" t="s">
        <v>138</v>
      </c>
      <c r="L278" s="17">
        <v>1</v>
      </c>
      <c r="M278" s="17">
        <f>ROUND(E277*L278,6)</f>
        <v>1</v>
      </c>
      <c r="N278" s="17">
        <v>33</v>
      </c>
      <c r="O278" s="18">
        <f t="shared" si="32"/>
        <v>33</v>
      </c>
      <c r="P278" s="3"/>
    </row>
    <row r="279" spans="2:16" x14ac:dyDescent="0.25">
      <c r="B279" s="14"/>
      <c r="C279" s="15"/>
      <c r="D279" s="14"/>
      <c r="E279" s="17"/>
      <c r="F279" s="18"/>
      <c r="G279" s="18"/>
      <c r="H279" s="18"/>
      <c r="I279" s="18"/>
      <c r="J279" s="15" t="s">
        <v>139</v>
      </c>
      <c r="K279" s="15" t="s">
        <v>98</v>
      </c>
      <c r="L279" s="17">
        <v>1</v>
      </c>
      <c r="M279" s="17">
        <f>ROUND(E277*L279,6)</f>
        <v>1</v>
      </c>
      <c r="N279" s="17">
        <v>242</v>
      </c>
      <c r="O279" s="18">
        <f t="shared" si="32"/>
        <v>242</v>
      </c>
      <c r="P279" s="3"/>
    </row>
    <row r="280" spans="2:16" x14ac:dyDescent="0.25">
      <c r="B280" s="14"/>
      <c r="C280" s="15"/>
      <c r="D280" s="14"/>
      <c r="E280" s="17"/>
      <c r="F280" s="18"/>
      <c r="G280" s="18"/>
      <c r="H280" s="18"/>
      <c r="I280" s="18"/>
      <c r="J280" s="15" t="s">
        <v>140</v>
      </c>
      <c r="K280" s="15" t="s">
        <v>15</v>
      </c>
      <c r="L280" s="17">
        <v>8</v>
      </c>
      <c r="M280" s="17">
        <f>ROUND(E277*L280,6)</f>
        <v>8</v>
      </c>
      <c r="N280" s="17">
        <v>1</v>
      </c>
      <c r="O280" s="18">
        <f t="shared" si="32"/>
        <v>8</v>
      </c>
      <c r="P280" s="3"/>
    </row>
    <row r="281" spans="2:16" x14ac:dyDescent="0.25">
      <c r="B281" s="14"/>
      <c r="C281" s="15"/>
      <c r="D281" s="14"/>
      <c r="E281" s="17"/>
      <c r="F281" s="18"/>
      <c r="G281" s="18"/>
      <c r="H281" s="18"/>
      <c r="I281" s="18"/>
      <c r="J281" s="15" t="s">
        <v>141</v>
      </c>
      <c r="K281" s="15" t="s">
        <v>15</v>
      </c>
      <c r="L281" s="17">
        <v>8</v>
      </c>
      <c r="M281" s="17">
        <f>ROUND(E277*L281,6)</f>
        <v>8</v>
      </c>
      <c r="N281" s="17">
        <v>1.7</v>
      </c>
      <c r="O281" s="18">
        <f t="shared" si="32"/>
        <v>14</v>
      </c>
      <c r="P281" s="3"/>
    </row>
    <row r="282" spans="2:16" x14ac:dyDescent="0.25">
      <c r="B282" s="14"/>
      <c r="C282" s="15"/>
      <c r="D282" s="14"/>
      <c r="E282" s="17"/>
      <c r="F282" s="18"/>
      <c r="G282" s="18"/>
      <c r="H282" s="18"/>
      <c r="I282" s="18"/>
      <c r="J282" s="15" t="s">
        <v>142</v>
      </c>
      <c r="K282" s="15" t="s">
        <v>183</v>
      </c>
      <c r="L282" s="17">
        <v>6</v>
      </c>
      <c r="M282" s="17">
        <f>ROUND(E277*L282,6)</f>
        <v>6</v>
      </c>
      <c r="N282" s="17">
        <v>18.7</v>
      </c>
      <c r="O282" s="18">
        <f t="shared" si="32"/>
        <v>112</v>
      </c>
      <c r="P282" s="3"/>
    </row>
    <row r="283" spans="2:16" x14ac:dyDescent="0.25">
      <c r="B283" s="14"/>
      <c r="C283" s="15"/>
      <c r="D283" s="14"/>
      <c r="E283" s="17"/>
      <c r="F283" s="18"/>
      <c r="G283" s="18"/>
      <c r="H283" s="18"/>
      <c r="I283" s="18"/>
      <c r="J283" s="15" t="s">
        <v>143</v>
      </c>
      <c r="K283" s="15" t="s">
        <v>15</v>
      </c>
      <c r="L283" s="17">
        <v>1</v>
      </c>
      <c r="M283" s="17">
        <f>ROUND(E277*L283,6)</f>
        <v>1</v>
      </c>
      <c r="N283" s="17">
        <v>55</v>
      </c>
      <c r="O283" s="18">
        <f t="shared" si="32"/>
        <v>55</v>
      </c>
      <c r="P283" s="3"/>
    </row>
    <row r="284" spans="2:16" ht="39.6" x14ac:dyDescent="0.25">
      <c r="B284" s="14">
        <v>88</v>
      </c>
      <c r="C284" s="15" t="s">
        <v>147</v>
      </c>
      <c r="D284" s="14" t="s">
        <v>15</v>
      </c>
      <c r="E284" s="17">
        <v>2</v>
      </c>
      <c r="F284" s="31">
        <v>3000</v>
      </c>
      <c r="G284" s="18">
        <f>ROUND(SUM(O284:O290)/E284,0)</f>
        <v>10364</v>
      </c>
      <c r="H284" s="18">
        <f>F284+G284</f>
        <v>13364</v>
      </c>
      <c r="I284" s="18">
        <f t="shared" si="33"/>
        <v>26728</v>
      </c>
      <c r="J284" s="15" t="s">
        <v>199</v>
      </c>
      <c r="K284" s="15" t="s">
        <v>15</v>
      </c>
      <c r="L284" s="17">
        <v>1</v>
      </c>
      <c r="M284" s="17">
        <f>ROUND(E284*L284,6)</f>
        <v>2</v>
      </c>
      <c r="N284" s="17">
        <v>9900</v>
      </c>
      <c r="O284" s="18">
        <f t="shared" si="32"/>
        <v>19800</v>
      </c>
      <c r="P284" s="3"/>
    </row>
    <row r="285" spans="2:16" x14ac:dyDescent="0.25">
      <c r="B285" s="14"/>
      <c r="C285" s="15"/>
      <c r="D285" s="14"/>
      <c r="E285" s="17"/>
      <c r="F285" s="18"/>
      <c r="G285" s="18"/>
      <c r="H285" s="18"/>
      <c r="I285" s="18"/>
      <c r="J285" s="15" t="s">
        <v>137</v>
      </c>
      <c r="K285" s="15" t="s">
        <v>138</v>
      </c>
      <c r="L285" s="17">
        <v>1</v>
      </c>
      <c r="M285" s="17">
        <f>ROUND(E284*L285,6)</f>
        <v>2</v>
      </c>
      <c r="N285" s="17">
        <v>33</v>
      </c>
      <c r="O285" s="18">
        <f t="shared" si="32"/>
        <v>66</v>
      </c>
      <c r="P285" s="3"/>
    </row>
    <row r="286" spans="2:16" x14ac:dyDescent="0.25">
      <c r="B286" s="14"/>
      <c r="C286" s="15"/>
      <c r="D286" s="14"/>
      <c r="E286" s="17"/>
      <c r="F286" s="18"/>
      <c r="G286" s="18"/>
      <c r="H286" s="18"/>
      <c r="I286" s="18"/>
      <c r="J286" s="15" t="s">
        <v>139</v>
      </c>
      <c r="K286" s="15" t="s">
        <v>98</v>
      </c>
      <c r="L286" s="17">
        <v>1</v>
      </c>
      <c r="M286" s="17">
        <f>ROUND(E284*L286,6)</f>
        <v>2</v>
      </c>
      <c r="N286" s="17">
        <v>242</v>
      </c>
      <c r="O286" s="18">
        <f t="shared" si="32"/>
        <v>484</v>
      </c>
      <c r="P286" s="3"/>
    </row>
    <row r="287" spans="2:16" x14ac:dyDescent="0.25">
      <c r="B287" s="14"/>
      <c r="C287" s="15"/>
      <c r="D287" s="14"/>
      <c r="E287" s="17"/>
      <c r="F287" s="18"/>
      <c r="G287" s="18"/>
      <c r="H287" s="18"/>
      <c r="I287" s="18"/>
      <c r="J287" s="15" t="s">
        <v>140</v>
      </c>
      <c r="K287" s="15" t="s">
        <v>15</v>
      </c>
      <c r="L287" s="17">
        <v>8</v>
      </c>
      <c r="M287" s="17">
        <f>ROUND(E284*L287,6)</f>
        <v>16</v>
      </c>
      <c r="N287" s="17">
        <v>1</v>
      </c>
      <c r="O287" s="18">
        <f t="shared" si="32"/>
        <v>16</v>
      </c>
      <c r="P287" s="3"/>
    </row>
    <row r="288" spans="2:16" x14ac:dyDescent="0.25">
      <c r="B288" s="14"/>
      <c r="C288" s="15"/>
      <c r="D288" s="14"/>
      <c r="E288" s="17"/>
      <c r="F288" s="18"/>
      <c r="G288" s="18"/>
      <c r="H288" s="18"/>
      <c r="I288" s="18"/>
      <c r="J288" s="15" t="s">
        <v>141</v>
      </c>
      <c r="K288" s="15" t="s">
        <v>15</v>
      </c>
      <c r="L288" s="17">
        <v>8</v>
      </c>
      <c r="M288" s="17">
        <f>ROUND(E284*L288,6)</f>
        <v>16</v>
      </c>
      <c r="N288" s="17">
        <v>1.7</v>
      </c>
      <c r="O288" s="18">
        <f t="shared" si="32"/>
        <v>27</v>
      </c>
      <c r="P288" s="3"/>
    </row>
    <row r="289" spans="1:16" x14ac:dyDescent="0.25">
      <c r="B289" s="14"/>
      <c r="C289" s="15"/>
      <c r="D289" s="14"/>
      <c r="E289" s="17"/>
      <c r="F289" s="18"/>
      <c r="G289" s="18"/>
      <c r="H289" s="18"/>
      <c r="I289" s="18"/>
      <c r="J289" s="15" t="s">
        <v>142</v>
      </c>
      <c r="K289" s="15" t="s">
        <v>183</v>
      </c>
      <c r="L289" s="17">
        <v>6</v>
      </c>
      <c r="M289" s="17">
        <f>ROUND(E284*L289,6)</f>
        <v>12</v>
      </c>
      <c r="N289" s="17">
        <v>18.7</v>
      </c>
      <c r="O289" s="18">
        <f t="shared" si="32"/>
        <v>224</v>
      </c>
      <c r="P289" s="3"/>
    </row>
    <row r="290" spans="1:16" x14ac:dyDescent="0.25">
      <c r="B290" s="14"/>
      <c r="C290" s="15"/>
      <c r="D290" s="14"/>
      <c r="E290" s="17"/>
      <c r="F290" s="18"/>
      <c r="G290" s="18"/>
      <c r="H290" s="18"/>
      <c r="I290" s="18"/>
      <c r="J290" s="15" t="s">
        <v>143</v>
      </c>
      <c r="K290" s="15" t="s">
        <v>15</v>
      </c>
      <c r="L290" s="17">
        <v>1</v>
      </c>
      <c r="M290" s="17">
        <f>ROUND(E284*L290,6)</f>
        <v>2</v>
      </c>
      <c r="N290" s="17">
        <v>55</v>
      </c>
      <c r="O290" s="18">
        <f t="shared" si="32"/>
        <v>110</v>
      </c>
      <c r="P290" s="3"/>
    </row>
    <row r="291" spans="1:16" s="6" customFormat="1" x14ac:dyDescent="0.25">
      <c r="A291" s="25"/>
      <c r="B291" s="26" t="s">
        <v>136</v>
      </c>
      <c r="C291" s="27"/>
      <c r="D291" s="28"/>
      <c r="E291" s="29"/>
      <c r="F291" s="36"/>
      <c r="G291" s="36"/>
      <c r="H291" s="36"/>
      <c r="I291" s="18"/>
      <c r="J291" s="30"/>
      <c r="K291" s="30"/>
      <c r="L291" s="29"/>
      <c r="M291" s="29"/>
      <c r="N291" s="29"/>
      <c r="O291" s="18"/>
      <c r="P291" s="3"/>
    </row>
    <row r="292" spans="1:16" ht="26.4" x14ac:dyDescent="0.25">
      <c r="B292" s="14">
        <v>89</v>
      </c>
      <c r="C292" s="15" t="s">
        <v>150</v>
      </c>
      <c r="D292" s="14" t="s">
        <v>15</v>
      </c>
      <c r="E292" s="17">
        <f>1+2+2+3+1</f>
        <v>9</v>
      </c>
      <c r="F292" s="18">
        <v>4500</v>
      </c>
      <c r="G292" s="18">
        <f>ROUND(SUM(O292:O293)/E292,0)</f>
        <v>23650</v>
      </c>
      <c r="H292" s="18">
        <f>F292+G292</f>
        <v>28150</v>
      </c>
      <c r="I292" s="18">
        <f t="shared" si="33"/>
        <v>253350</v>
      </c>
      <c r="J292" s="15" t="s">
        <v>200</v>
      </c>
      <c r="K292" s="15" t="s">
        <v>15</v>
      </c>
      <c r="L292" s="17">
        <v>1</v>
      </c>
      <c r="M292" s="17">
        <f t="shared" ref="M292" si="34">ROUND(E292*L292,6)</f>
        <v>9</v>
      </c>
      <c r="N292" s="17">
        <v>23100</v>
      </c>
      <c r="O292" s="18">
        <f t="shared" si="32"/>
        <v>207900</v>
      </c>
      <c r="P292" s="3"/>
    </row>
    <row r="293" spans="1:16" x14ac:dyDescent="0.25">
      <c r="B293" s="14"/>
      <c r="C293" s="15"/>
      <c r="D293" s="14"/>
      <c r="E293" s="17"/>
      <c r="F293" s="18"/>
      <c r="G293" s="18"/>
      <c r="H293" s="18"/>
      <c r="I293" s="18"/>
      <c r="J293" s="15" t="s">
        <v>149</v>
      </c>
      <c r="K293" s="15" t="s">
        <v>138</v>
      </c>
      <c r="L293" s="17">
        <v>1</v>
      </c>
      <c r="M293" s="17">
        <f>ROUND(E292*L293,6)</f>
        <v>9</v>
      </c>
      <c r="N293" s="17">
        <v>550</v>
      </c>
      <c r="O293" s="18">
        <f t="shared" si="32"/>
        <v>4950</v>
      </c>
      <c r="P293" s="3"/>
    </row>
    <row r="294" spans="1:16" ht="26.4" x14ac:dyDescent="0.25">
      <c r="B294" s="14">
        <v>90</v>
      </c>
      <c r="C294" s="15" t="s">
        <v>151</v>
      </c>
      <c r="D294" s="14" t="s">
        <v>15</v>
      </c>
      <c r="E294" s="17">
        <v>1</v>
      </c>
      <c r="F294" s="18">
        <v>4500</v>
      </c>
      <c r="G294" s="18">
        <f>ROUND(SUM(O294:O295)/E294,0)</f>
        <v>25850</v>
      </c>
      <c r="H294" s="18">
        <f>F294+G294</f>
        <v>30350</v>
      </c>
      <c r="I294" s="18">
        <f t="shared" si="33"/>
        <v>30350</v>
      </c>
      <c r="J294" s="15" t="s">
        <v>200</v>
      </c>
      <c r="K294" s="15" t="s">
        <v>15</v>
      </c>
      <c r="L294" s="17">
        <v>1</v>
      </c>
      <c r="M294" s="17">
        <f t="shared" ref="M294" si="35">ROUND(E294*L294,6)</f>
        <v>1</v>
      </c>
      <c r="N294" s="17">
        <v>25300</v>
      </c>
      <c r="O294" s="18">
        <f t="shared" si="32"/>
        <v>25300</v>
      </c>
      <c r="P294" s="3"/>
    </row>
    <row r="295" spans="1:16" x14ac:dyDescent="0.25">
      <c r="B295" s="14"/>
      <c r="C295" s="15"/>
      <c r="D295" s="14"/>
      <c r="E295" s="17"/>
      <c r="F295" s="18"/>
      <c r="G295" s="18"/>
      <c r="H295" s="18"/>
      <c r="I295" s="18"/>
      <c r="J295" s="15" t="s">
        <v>149</v>
      </c>
      <c r="K295" s="15" t="s">
        <v>138</v>
      </c>
      <c r="L295" s="17">
        <v>1</v>
      </c>
      <c r="M295" s="17">
        <f>ROUND(E294*L295,6)</f>
        <v>1</v>
      </c>
      <c r="N295" s="17">
        <v>550</v>
      </c>
      <c r="O295" s="18">
        <f t="shared" si="32"/>
        <v>550</v>
      </c>
      <c r="P295" s="3"/>
    </row>
    <row r="296" spans="1:16" ht="26.4" x14ac:dyDescent="0.25">
      <c r="B296" s="14">
        <v>91</v>
      </c>
      <c r="C296" s="15" t="s">
        <v>156</v>
      </c>
      <c r="D296" s="14" t="s">
        <v>15</v>
      </c>
      <c r="E296" s="17">
        <v>1</v>
      </c>
      <c r="F296" s="18">
        <v>4500</v>
      </c>
      <c r="G296" s="18">
        <f>ROUND(SUM(O296:O297)/E296,0)</f>
        <v>30250</v>
      </c>
      <c r="H296" s="18">
        <f>F296+G296</f>
        <v>34750</v>
      </c>
      <c r="I296" s="18">
        <f t="shared" si="33"/>
        <v>34750</v>
      </c>
      <c r="J296" s="15" t="s">
        <v>200</v>
      </c>
      <c r="K296" s="15" t="s">
        <v>15</v>
      </c>
      <c r="L296" s="17">
        <v>1</v>
      </c>
      <c r="M296" s="17">
        <f t="shared" ref="M296" si="36">ROUND(E296*L296,6)</f>
        <v>1</v>
      </c>
      <c r="N296" s="17">
        <v>29700</v>
      </c>
      <c r="O296" s="18">
        <f t="shared" si="32"/>
        <v>29700</v>
      </c>
      <c r="P296" s="3"/>
    </row>
    <row r="297" spans="1:16" x14ac:dyDescent="0.25">
      <c r="B297" s="14"/>
      <c r="C297" s="15"/>
      <c r="D297" s="14"/>
      <c r="E297" s="17"/>
      <c r="F297" s="18"/>
      <c r="G297" s="18"/>
      <c r="H297" s="18"/>
      <c r="I297" s="18"/>
      <c r="J297" s="15" t="s">
        <v>149</v>
      </c>
      <c r="K297" s="15" t="s">
        <v>138</v>
      </c>
      <c r="L297" s="17">
        <v>1</v>
      </c>
      <c r="M297" s="17">
        <f>ROUND(E296*L297,6)</f>
        <v>1</v>
      </c>
      <c r="N297" s="17">
        <v>550</v>
      </c>
      <c r="O297" s="18">
        <f t="shared" si="32"/>
        <v>550</v>
      </c>
      <c r="P297" s="3"/>
    </row>
    <row r="298" spans="1:16" ht="26.4" x14ac:dyDescent="0.25">
      <c r="B298" s="14">
        <v>92</v>
      </c>
      <c r="C298" s="15" t="s">
        <v>152</v>
      </c>
      <c r="D298" s="14" t="s">
        <v>15</v>
      </c>
      <c r="E298" s="17">
        <v>1</v>
      </c>
      <c r="F298" s="18">
        <v>4500</v>
      </c>
      <c r="G298" s="18">
        <f>ROUND(SUM(O298:O299)/E298,0)</f>
        <v>25850</v>
      </c>
      <c r="H298" s="18">
        <f>F298+G298</f>
        <v>30350</v>
      </c>
      <c r="I298" s="18">
        <f t="shared" si="33"/>
        <v>30350</v>
      </c>
      <c r="J298" s="15" t="s">
        <v>200</v>
      </c>
      <c r="K298" s="15" t="s">
        <v>15</v>
      </c>
      <c r="L298" s="17">
        <v>1</v>
      </c>
      <c r="M298" s="17">
        <f t="shared" ref="M298" si="37">ROUND(E298*L298,6)</f>
        <v>1</v>
      </c>
      <c r="N298" s="17">
        <v>25300</v>
      </c>
      <c r="O298" s="18">
        <f t="shared" si="32"/>
        <v>25300</v>
      </c>
      <c r="P298" s="3"/>
    </row>
    <row r="299" spans="1:16" x14ac:dyDescent="0.25">
      <c r="B299" s="14"/>
      <c r="C299" s="15"/>
      <c r="D299" s="14"/>
      <c r="E299" s="17"/>
      <c r="F299" s="18"/>
      <c r="G299" s="18"/>
      <c r="H299" s="18"/>
      <c r="I299" s="18"/>
      <c r="J299" s="15" t="s">
        <v>149</v>
      </c>
      <c r="K299" s="15" t="s">
        <v>138</v>
      </c>
      <c r="L299" s="17">
        <v>1</v>
      </c>
      <c r="M299" s="17">
        <f>ROUND(E298*L299,6)</f>
        <v>1</v>
      </c>
      <c r="N299" s="17">
        <v>550</v>
      </c>
      <c r="O299" s="18">
        <f t="shared" si="32"/>
        <v>550</v>
      </c>
      <c r="P299" s="3"/>
    </row>
    <row r="300" spans="1:16" ht="26.4" x14ac:dyDescent="0.25">
      <c r="B300" s="14">
        <v>93</v>
      </c>
      <c r="C300" s="15" t="s">
        <v>153</v>
      </c>
      <c r="D300" s="14" t="s">
        <v>15</v>
      </c>
      <c r="E300" s="17">
        <v>2</v>
      </c>
      <c r="F300" s="18">
        <v>4500</v>
      </c>
      <c r="G300" s="18">
        <f>ROUND(SUM(O300:O301)/E300,0)</f>
        <v>22550</v>
      </c>
      <c r="H300" s="18">
        <f>F300+G300</f>
        <v>27050</v>
      </c>
      <c r="I300" s="18">
        <f t="shared" si="33"/>
        <v>54100</v>
      </c>
      <c r="J300" s="15" t="s">
        <v>200</v>
      </c>
      <c r="K300" s="15" t="s">
        <v>15</v>
      </c>
      <c r="L300" s="17">
        <v>1</v>
      </c>
      <c r="M300" s="17">
        <f t="shared" ref="M300" si="38">ROUND(E300*L300,6)</f>
        <v>2</v>
      </c>
      <c r="N300" s="17">
        <v>22000</v>
      </c>
      <c r="O300" s="18">
        <f t="shared" si="32"/>
        <v>44000</v>
      </c>
      <c r="P300" s="3"/>
    </row>
    <row r="301" spans="1:16" x14ac:dyDescent="0.25">
      <c r="B301" s="14"/>
      <c r="C301" s="15"/>
      <c r="D301" s="14"/>
      <c r="E301" s="17"/>
      <c r="F301" s="18"/>
      <c r="G301" s="18"/>
      <c r="H301" s="18"/>
      <c r="I301" s="18"/>
      <c r="J301" s="15" t="s">
        <v>149</v>
      </c>
      <c r="K301" s="15" t="s">
        <v>138</v>
      </c>
      <c r="L301" s="17">
        <v>1</v>
      </c>
      <c r="M301" s="17">
        <f>ROUND(E300*L301,6)</f>
        <v>2</v>
      </c>
      <c r="N301" s="17">
        <v>550</v>
      </c>
      <c r="O301" s="18">
        <f t="shared" si="32"/>
        <v>1100</v>
      </c>
      <c r="P301" s="3"/>
    </row>
    <row r="302" spans="1:16" ht="26.4" x14ac:dyDescent="0.25">
      <c r="B302" s="14">
        <v>94</v>
      </c>
      <c r="C302" s="15" t="s">
        <v>154</v>
      </c>
      <c r="D302" s="14" t="s">
        <v>15</v>
      </c>
      <c r="E302" s="17">
        <v>2</v>
      </c>
      <c r="F302" s="18">
        <v>4500</v>
      </c>
      <c r="G302" s="18">
        <f>ROUND(SUM(O302:O303)/E302,0)</f>
        <v>24750</v>
      </c>
      <c r="H302" s="18">
        <f>F302+G302</f>
        <v>29250</v>
      </c>
      <c r="I302" s="18">
        <f t="shared" si="33"/>
        <v>58500</v>
      </c>
      <c r="J302" s="15" t="s">
        <v>200</v>
      </c>
      <c r="K302" s="15" t="s">
        <v>15</v>
      </c>
      <c r="L302" s="17">
        <v>1</v>
      </c>
      <c r="M302" s="17">
        <f t="shared" ref="M302" si="39">ROUND(E302*L302,6)</f>
        <v>2</v>
      </c>
      <c r="N302" s="17">
        <v>24200</v>
      </c>
      <c r="O302" s="18">
        <f t="shared" si="32"/>
        <v>48400</v>
      </c>
      <c r="P302" s="3"/>
    </row>
    <row r="303" spans="1:16" x14ac:dyDescent="0.25">
      <c r="B303" s="14"/>
      <c r="C303" s="15"/>
      <c r="D303" s="14"/>
      <c r="E303" s="17"/>
      <c r="F303" s="18"/>
      <c r="G303" s="18"/>
      <c r="H303" s="18"/>
      <c r="I303" s="18"/>
      <c r="J303" s="15" t="s">
        <v>149</v>
      </c>
      <c r="K303" s="15" t="s">
        <v>138</v>
      </c>
      <c r="L303" s="17">
        <v>1</v>
      </c>
      <c r="M303" s="17">
        <f>ROUND(E302*L303,6)</f>
        <v>2</v>
      </c>
      <c r="N303" s="17">
        <v>550</v>
      </c>
      <c r="O303" s="18">
        <f t="shared" si="32"/>
        <v>1100</v>
      </c>
      <c r="P303" s="3"/>
    </row>
    <row r="304" spans="1:16" ht="39.6" x14ac:dyDescent="0.25">
      <c r="B304" s="14">
        <v>95</v>
      </c>
      <c r="C304" s="15" t="s">
        <v>155</v>
      </c>
      <c r="D304" s="14" t="s">
        <v>15</v>
      </c>
      <c r="E304" s="17">
        <f>4+5+5</f>
        <v>14</v>
      </c>
      <c r="F304" s="18">
        <v>4500</v>
      </c>
      <c r="G304" s="18">
        <f>ROUND(SUM(O304:O305)/E304,0)</f>
        <v>35200</v>
      </c>
      <c r="H304" s="18">
        <f>F304+G304</f>
        <v>39700</v>
      </c>
      <c r="I304" s="18">
        <f t="shared" si="33"/>
        <v>555800</v>
      </c>
      <c r="J304" s="15" t="s">
        <v>201</v>
      </c>
      <c r="K304" s="15" t="s">
        <v>15</v>
      </c>
      <c r="L304" s="17">
        <v>1</v>
      </c>
      <c r="M304" s="17">
        <f t="shared" ref="M304" si="40">ROUND(E304*L304,6)</f>
        <v>14</v>
      </c>
      <c r="N304" s="17">
        <v>34650</v>
      </c>
      <c r="O304" s="18">
        <f t="shared" si="32"/>
        <v>485100</v>
      </c>
      <c r="P304" s="3"/>
    </row>
    <row r="305" spans="1:16" x14ac:dyDescent="0.25">
      <c r="B305" s="14"/>
      <c r="C305" s="15"/>
      <c r="D305" s="14"/>
      <c r="E305" s="17"/>
      <c r="F305" s="18"/>
      <c r="G305" s="18"/>
      <c r="H305" s="18"/>
      <c r="I305" s="18"/>
      <c r="J305" s="15" t="s">
        <v>149</v>
      </c>
      <c r="K305" s="15" t="s">
        <v>138</v>
      </c>
      <c r="L305" s="17">
        <v>1</v>
      </c>
      <c r="M305" s="17">
        <f>ROUND(E304*L305,6)</f>
        <v>14</v>
      </c>
      <c r="N305" s="17">
        <v>550</v>
      </c>
      <c r="O305" s="18">
        <f t="shared" si="32"/>
        <v>7700</v>
      </c>
      <c r="P305" s="3"/>
    </row>
    <row r="306" spans="1:16" s="6" customFormat="1" x14ac:dyDescent="0.25">
      <c r="A306" s="25"/>
      <c r="B306" s="26" t="s">
        <v>158</v>
      </c>
      <c r="C306" s="27"/>
      <c r="D306" s="28"/>
      <c r="E306" s="29"/>
      <c r="F306" s="36"/>
      <c r="G306" s="36"/>
      <c r="H306" s="36"/>
      <c r="I306" s="18"/>
      <c r="J306" s="30"/>
      <c r="K306" s="30"/>
      <c r="L306" s="29"/>
      <c r="M306" s="29"/>
      <c r="N306" s="29"/>
      <c r="O306" s="18"/>
      <c r="P306" s="3"/>
    </row>
    <row r="307" spans="1:16" ht="26.4" x14ac:dyDescent="0.25">
      <c r="B307" s="14">
        <v>96</v>
      </c>
      <c r="C307" s="15" t="s">
        <v>159</v>
      </c>
      <c r="D307" s="14" t="s">
        <v>15</v>
      </c>
      <c r="E307" s="17">
        <v>2</v>
      </c>
      <c r="F307" s="18">
        <v>3000</v>
      </c>
      <c r="G307" s="18">
        <f>ROUND(SUM(O307:O308)/E307,0)</f>
        <v>17105</v>
      </c>
      <c r="H307" s="18">
        <f>F307+G307</f>
        <v>20105</v>
      </c>
      <c r="I307" s="18">
        <f t="shared" si="33"/>
        <v>40210</v>
      </c>
      <c r="J307" s="15" t="s">
        <v>202</v>
      </c>
      <c r="K307" s="15" t="s">
        <v>15</v>
      </c>
      <c r="L307" s="17">
        <v>1</v>
      </c>
      <c r="M307" s="17">
        <f t="shared" ref="M307" si="41">ROUND(E307*L307,6)</f>
        <v>2</v>
      </c>
      <c r="N307" s="17">
        <v>16555</v>
      </c>
      <c r="O307" s="18">
        <f t="shared" si="32"/>
        <v>33110</v>
      </c>
      <c r="P307" s="3"/>
    </row>
    <row r="308" spans="1:16" x14ac:dyDescent="0.25">
      <c r="B308" s="14"/>
      <c r="C308" s="15"/>
      <c r="D308" s="14"/>
      <c r="E308" s="17"/>
      <c r="F308" s="18"/>
      <c r="G308" s="18"/>
      <c r="H308" s="18"/>
      <c r="I308" s="18"/>
      <c r="J308" s="15" t="s">
        <v>149</v>
      </c>
      <c r="K308" s="15" t="s">
        <v>138</v>
      </c>
      <c r="L308" s="17">
        <v>1</v>
      </c>
      <c r="M308" s="17">
        <f>ROUND(E307*L308,6)</f>
        <v>2</v>
      </c>
      <c r="N308" s="17">
        <v>550</v>
      </c>
      <c r="O308" s="18">
        <f t="shared" si="32"/>
        <v>1100</v>
      </c>
      <c r="P308" s="3"/>
    </row>
    <row r="309" spans="1:16" ht="26.4" x14ac:dyDescent="0.25">
      <c r="B309" s="14">
        <v>97</v>
      </c>
      <c r="C309" s="15" t="s">
        <v>160</v>
      </c>
      <c r="D309" s="14" t="s">
        <v>15</v>
      </c>
      <c r="E309" s="17">
        <v>1</v>
      </c>
      <c r="F309" s="18">
        <v>3000</v>
      </c>
      <c r="G309" s="18">
        <f>ROUND(SUM(O309:O310)/E309,0)</f>
        <v>13200</v>
      </c>
      <c r="H309" s="18">
        <f>F309+G309</f>
        <v>16200</v>
      </c>
      <c r="I309" s="18">
        <f t="shared" si="33"/>
        <v>16200</v>
      </c>
      <c r="J309" s="15" t="s">
        <v>203</v>
      </c>
      <c r="K309" s="15" t="s">
        <v>15</v>
      </c>
      <c r="L309" s="17">
        <v>1</v>
      </c>
      <c r="M309" s="17">
        <f t="shared" ref="M309" si="42">ROUND(E309*L309,6)</f>
        <v>1</v>
      </c>
      <c r="N309" s="17">
        <v>12650</v>
      </c>
      <c r="O309" s="18">
        <f t="shared" si="32"/>
        <v>12650</v>
      </c>
      <c r="P309" s="3"/>
    </row>
    <row r="310" spans="1:16" x14ac:dyDescent="0.25">
      <c r="B310" s="14"/>
      <c r="C310" s="15"/>
      <c r="D310" s="14"/>
      <c r="E310" s="17"/>
      <c r="F310" s="18"/>
      <c r="G310" s="18"/>
      <c r="H310" s="18"/>
      <c r="I310" s="18"/>
      <c r="J310" s="15" t="s">
        <v>149</v>
      </c>
      <c r="K310" s="15" t="s">
        <v>138</v>
      </c>
      <c r="L310" s="17">
        <v>1</v>
      </c>
      <c r="M310" s="17">
        <f>ROUND(E309*L310,6)</f>
        <v>1</v>
      </c>
      <c r="N310" s="17">
        <v>550</v>
      </c>
      <c r="O310" s="18">
        <f t="shared" si="32"/>
        <v>550</v>
      </c>
      <c r="P310" s="3"/>
    </row>
    <row r="311" spans="1:16" x14ac:dyDescent="0.25">
      <c r="B311" s="14">
        <v>98</v>
      </c>
      <c r="C311" s="15" t="s">
        <v>161</v>
      </c>
      <c r="D311" s="14" t="s">
        <v>15</v>
      </c>
      <c r="E311" s="17">
        <v>1</v>
      </c>
      <c r="F311" s="18">
        <v>3000</v>
      </c>
      <c r="G311" s="18">
        <f>ROUND(SUM(O311:O312)/E311,0)</f>
        <v>17050</v>
      </c>
      <c r="H311" s="18">
        <f>F311+G311</f>
        <v>20050</v>
      </c>
      <c r="I311" s="18">
        <f t="shared" si="33"/>
        <v>20050</v>
      </c>
      <c r="J311" s="15" t="s">
        <v>204</v>
      </c>
      <c r="K311" s="15" t="s">
        <v>15</v>
      </c>
      <c r="L311" s="17">
        <v>1</v>
      </c>
      <c r="M311" s="17">
        <f t="shared" ref="M311" si="43">ROUND(E311*L311,6)</f>
        <v>1</v>
      </c>
      <c r="N311" s="17">
        <v>16500</v>
      </c>
      <c r="O311" s="18">
        <f t="shared" si="32"/>
        <v>16500</v>
      </c>
      <c r="P311" s="3"/>
    </row>
    <row r="312" spans="1:16" x14ac:dyDescent="0.25">
      <c r="B312" s="14"/>
      <c r="C312" s="15"/>
      <c r="D312" s="14"/>
      <c r="E312" s="17"/>
      <c r="F312" s="18"/>
      <c r="G312" s="18"/>
      <c r="H312" s="18"/>
      <c r="I312" s="18"/>
      <c r="J312" s="15" t="s">
        <v>149</v>
      </c>
      <c r="K312" s="15" t="s">
        <v>138</v>
      </c>
      <c r="L312" s="17">
        <v>1</v>
      </c>
      <c r="M312" s="17">
        <f>ROUND(E311*L312,6)</f>
        <v>1</v>
      </c>
      <c r="N312" s="17">
        <v>550</v>
      </c>
      <c r="O312" s="18">
        <f t="shared" si="32"/>
        <v>550</v>
      </c>
      <c r="P312" s="3"/>
    </row>
    <row r="313" spans="1:16" x14ac:dyDescent="0.25">
      <c r="A313" s="7"/>
      <c r="B313" s="8" t="s">
        <v>162</v>
      </c>
      <c r="C313" s="9"/>
      <c r="D313" s="10"/>
      <c r="E313" s="11"/>
      <c r="F313" s="35"/>
      <c r="G313" s="35"/>
      <c r="H313" s="35"/>
      <c r="I313" s="18"/>
      <c r="J313" s="12"/>
      <c r="K313" s="12"/>
      <c r="L313" s="11"/>
      <c r="M313" s="11"/>
      <c r="N313" s="11"/>
      <c r="O313" s="18"/>
      <c r="P313" s="3"/>
    </row>
    <row r="314" spans="1:16" ht="26.4" x14ac:dyDescent="0.25">
      <c r="A314" s="7"/>
      <c r="B314" s="14">
        <v>99</v>
      </c>
      <c r="C314" s="15" t="s">
        <v>163</v>
      </c>
      <c r="D314" s="14" t="s">
        <v>13</v>
      </c>
      <c r="E314" s="17">
        <v>136.54</v>
      </c>
      <c r="F314" s="18">
        <v>1000</v>
      </c>
      <c r="G314" s="18">
        <f>ROUND(SUM(O314)/E314,0)</f>
        <v>4400</v>
      </c>
      <c r="H314" s="18">
        <f>F314+G314</f>
        <v>5400</v>
      </c>
      <c r="I314" s="18">
        <f t="shared" si="33"/>
        <v>737316</v>
      </c>
      <c r="J314" s="15" t="s">
        <v>205</v>
      </c>
      <c r="K314" s="15" t="s">
        <v>13</v>
      </c>
      <c r="L314" s="17">
        <v>1</v>
      </c>
      <c r="M314" s="17">
        <f>ROUND(E314*L314,6)</f>
        <v>136.54</v>
      </c>
      <c r="N314" s="17">
        <v>4400</v>
      </c>
      <c r="O314" s="18">
        <f t="shared" si="32"/>
        <v>600776</v>
      </c>
      <c r="P314" s="3"/>
    </row>
    <row r="315" spans="1:16" x14ac:dyDescent="0.25">
      <c r="A315" s="7"/>
      <c r="B315" s="8" t="s">
        <v>164</v>
      </c>
      <c r="C315" s="9"/>
      <c r="D315" s="10"/>
      <c r="E315" s="11"/>
      <c r="F315" s="35"/>
      <c r="G315" s="35"/>
      <c r="H315" s="35"/>
      <c r="I315" s="18"/>
      <c r="J315" s="12"/>
      <c r="K315" s="12"/>
      <c r="L315" s="11"/>
      <c r="M315" s="11"/>
      <c r="N315" s="11"/>
      <c r="O315" s="18"/>
      <c r="P315" s="3"/>
    </row>
    <row r="316" spans="1:16" ht="26.4" x14ac:dyDescent="0.25">
      <c r="A316" s="7"/>
      <c r="B316" s="14">
        <v>100</v>
      </c>
      <c r="C316" s="15" t="s">
        <v>165</v>
      </c>
      <c r="D316" s="14" t="s">
        <v>183</v>
      </c>
      <c r="E316" s="17">
        <v>134.4</v>
      </c>
      <c r="F316" s="18">
        <v>1000</v>
      </c>
      <c r="G316" s="18">
        <f>ROUND(SUM(O316)/E316,0)</f>
        <v>4400</v>
      </c>
      <c r="H316" s="18">
        <f>F316+G316</f>
        <v>5400</v>
      </c>
      <c r="I316" s="18">
        <f t="shared" si="33"/>
        <v>725760</v>
      </c>
      <c r="J316" s="15" t="s">
        <v>206</v>
      </c>
      <c r="K316" s="15" t="s">
        <v>183</v>
      </c>
      <c r="L316" s="17">
        <v>1</v>
      </c>
      <c r="M316" s="17">
        <f>ROUND(E316*L316,6)</f>
        <v>134.4</v>
      </c>
      <c r="N316" s="17">
        <v>4400</v>
      </c>
      <c r="O316" s="18">
        <f t="shared" si="32"/>
        <v>591360</v>
      </c>
      <c r="P316" s="3"/>
    </row>
    <row r="317" spans="1:16" ht="26.4" x14ac:dyDescent="0.25">
      <c r="A317" s="7"/>
      <c r="B317" s="14">
        <v>101</v>
      </c>
      <c r="C317" s="15" t="s">
        <v>166</v>
      </c>
      <c r="D317" s="14" t="s">
        <v>183</v>
      </c>
      <c r="E317" s="17">
        <v>4.58</v>
      </c>
      <c r="F317" s="18">
        <v>750</v>
      </c>
      <c r="G317" s="18">
        <f>ROUND(SUM(O317)/E317,0)</f>
        <v>3850</v>
      </c>
      <c r="H317" s="18">
        <f>F317+G317</f>
        <v>4600</v>
      </c>
      <c r="I317" s="18">
        <f t="shared" si="33"/>
        <v>21068</v>
      </c>
      <c r="J317" s="15" t="s">
        <v>207</v>
      </c>
      <c r="K317" s="15" t="s">
        <v>183</v>
      </c>
      <c r="L317" s="17">
        <v>1</v>
      </c>
      <c r="M317" s="17">
        <f>ROUND(E317*L317,6)</f>
        <v>4.58</v>
      </c>
      <c r="N317" s="17">
        <v>3850</v>
      </c>
      <c r="O317" s="18">
        <f t="shared" si="32"/>
        <v>17633</v>
      </c>
      <c r="P317" s="3"/>
    </row>
    <row r="318" spans="1:16" x14ac:dyDescent="0.25">
      <c r="A318" s="7"/>
      <c r="B318" s="8" t="s">
        <v>167</v>
      </c>
      <c r="C318" s="9"/>
      <c r="D318" s="10"/>
      <c r="E318" s="11"/>
      <c r="F318" s="35"/>
      <c r="G318" s="35"/>
      <c r="H318" s="35"/>
      <c r="I318" s="18"/>
      <c r="J318" s="12"/>
      <c r="K318" s="12"/>
      <c r="L318" s="11"/>
      <c r="M318" s="11"/>
      <c r="N318" s="11"/>
      <c r="O318" s="18"/>
      <c r="P318" s="3"/>
    </row>
    <row r="319" spans="1:16" ht="26.4" x14ac:dyDescent="0.25">
      <c r="A319" s="7"/>
      <c r="B319" s="14">
        <v>102</v>
      </c>
      <c r="C319" s="15" t="s">
        <v>216</v>
      </c>
      <c r="D319" s="16" t="s">
        <v>13</v>
      </c>
      <c r="E319" s="17">
        <v>1930</v>
      </c>
      <c r="F319" s="18">
        <v>700</v>
      </c>
      <c r="G319" s="18"/>
      <c r="H319" s="18">
        <f>F319+G319</f>
        <v>700</v>
      </c>
      <c r="I319" s="18">
        <f t="shared" si="33"/>
        <v>1351000</v>
      </c>
      <c r="J319" s="15"/>
      <c r="K319" s="15"/>
      <c r="L319" s="17"/>
      <c r="M319" s="17"/>
      <c r="N319" s="17"/>
      <c r="O319" s="18"/>
      <c r="P319" s="3"/>
    </row>
    <row r="320" spans="1:16" x14ac:dyDescent="0.25">
      <c r="A320" s="7"/>
      <c r="B320" s="14">
        <v>103</v>
      </c>
      <c r="C320" s="19" t="s">
        <v>218</v>
      </c>
      <c r="D320" s="14" t="s">
        <v>217</v>
      </c>
      <c r="E320" s="17">
        <f>ROUND((0.16*E319)/9,0)</f>
        <v>34</v>
      </c>
      <c r="F320" s="18"/>
      <c r="G320" s="18">
        <f t="shared" ref="G320" si="44">ROUND(SUM(O320)/E320,0)</f>
        <v>11000</v>
      </c>
      <c r="H320" s="18">
        <f t="shared" ref="H320" si="45">F320+G320</f>
        <v>11000</v>
      </c>
      <c r="I320" s="18">
        <f t="shared" si="33"/>
        <v>374000</v>
      </c>
      <c r="J320" s="15" t="s">
        <v>254</v>
      </c>
      <c r="K320" s="15" t="s">
        <v>15</v>
      </c>
      <c r="L320" s="17" t="s">
        <v>175</v>
      </c>
      <c r="M320" s="18">
        <f>ROUND((0.16*E319)/9,0)</f>
        <v>34</v>
      </c>
      <c r="N320" s="17">
        <v>11000</v>
      </c>
      <c r="O320" s="18">
        <f t="shared" si="32"/>
        <v>374000</v>
      </c>
      <c r="P320" s="3"/>
    </row>
    <row r="321" spans="2:16" ht="26.4" x14ac:dyDescent="0.25">
      <c r="B321" s="14">
        <v>104</v>
      </c>
      <c r="C321" s="15" t="s">
        <v>168</v>
      </c>
      <c r="D321" s="14" t="s">
        <v>13</v>
      </c>
      <c r="E321" s="17">
        <v>1930</v>
      </c>
      <c r="F321" s="18">
        <v>50</v>
      </c>
      <c r="G321" s="18">
        <f>SUM(O321)/E321</f>
        <v>15.730051813471503</v>
      </c>
      <c r="H321" s="18">
        <f>F321+G321</f>
        <v>65.730051813471505</v>
      </c>
      <c r="I321" s="18">
        <f t="shared" si="33"/>
        <v>126859</v>
      </c>
      <c r="J321" s="15" t="s">
        <v>169</v>
      </c>
      <c r="K321" s="15" t="s">
        <v>13</v>
      </c>
      <c r="L321" s="17">
        <v>1.1000000000000001</v>
      </c>
      <c r="M321" s="17">
        <f>ROUND(E321*L321,2)</f>
        <v>2123</v>
      </c>
      <c r="N321" s="17">
        <v>14.3</v>
      </c>
      <c r="O321" s="18">
        <f t="shared" si="32"/>
        <v>30359</v>
      </c>
      <c r="P321" s="3"/>
    </row>
    <row r="322" spans="2:16" ht="26.4" x14ac:dyDescent="0.25">
      <c r="B322" s="14">
        <v>105</v>
      </c>
      <c r="C322" s="15" t="s">
        <v>170</v>
      </c>
      <c r="D322" s="14" t="s">
        <v>13</v>
      </c>
      <c r="E322" s="17">
        <v>1930</v>
      </c>
      <c r="F322" s="18">
        <v>200</v>
      </c>
      <c r="G322" s="18">
        <f>ROUND(SUM(O322:O324)/E322,0)</f>
        <v>1961</v>
      </c>
      <c r="H322" s="18">
        <f>F322+G322</f>
        <v>2161</v>
      </c>
      <c r="I322" s="18">
        <f t="shared" si="33"/>
        <v>4170730</v>
      </c>
      <c r="J322" s="15" t="s">
        <v>172</v>
      </c>
      <c r="K322" s="15" t="s">
        <v>29</v>
      </c>
      <c r="L322" s="17" t="s">
        <v>175</v>
      </c>
      <c r="M322" s="17">
        <v>542.4</v>
      </c>
      <c r="N322" s="17">
        <v>5049</v>
      </c>
      <c r="O322" s="18">
        <f t="shared" si="32"/>
        <v>2738578</v>
      </c>
      <c r="P322" s="3"/>
    </row>
    <row r="323" spans="2:16" ht="26.4" x14ac:dyDescent="0.25">
      <c r="B323" s="14"/>
      <c r="C323" s="15"/>
      <c r="D323" s="14"/>
      <c r="E323" s="17"/>
      <c r="F323" s="18"/>
      <c r="G323" s="18"/>
      <c r="H323" s="18"/>
      <c r="I323" s="18"/>
      <c r="J323" s="15" t="s">
        <v>171</v>
      </c>
      <c r="K323" s="15" t="s">
        <v>29</v>
      </c>
      <c r="L323" s="17" t="s">
        <v>175</v>
      </c>
      <c r="M323" s="17">
        <v>99.6</v>
      </c>
      <c r="N323" s="17">
        <v>8800</v>
      </c>
      <c r="O323" s="18">
        <f t="shared" si="32"/>
        <v>876480</v>
      </c>
      <c r="P323" s="3"/>
    </row>
    <row r="324" spans="2:16" x14ac:dyDescent="0.25">
      <c r="B324" s="14"/>
      <c r="C324" s="15"/>
      <c r="D324" s="14"/>
      <c r="E324" s="17"/>
      <c r="F324" s="18"/>
      <c r="G324" s="18"/>
      <c r="H324" s="18"/>
      <c r="I324" s="18"/>
      <c r="J324" s="15" t="s">
        <v>173</v>
      </c>
      <c r="K324" s="15" t="s">
        <v>174</v>
      </c>
      <c r="L324" s="17">
        <v>8</v>
      </c>
      <c r="M324" s="17">
        <f>ROUND(E322*L324,6)</f>
        <v>15440</v>
      </c>
      <c r="N324" s="17">
        <v>11</v>
      </c>
      <c r="O324" s="18">
        <f t="shared" si="32"/>
        <v>169840</v>
      </c>
      <c r="P324" s="3"/>
    </row>
    <row r="325" spans="2:16" ht="39.6" x14ac:dyDescent="0.25">
      <c r="B325" s="14">
        <v>106</v>
      </c>
      <c r="C325" s="15" t="s">
        <v>176</v>
      </c>
      <c r="D325" s="14" t="s">
        <v>13</v>
      </c>
      <c r="E325" s="17">
        <v>1930</v>
      </c>
      <c r="F325" s="18">
        <v>250</v>
      </c>
      <c r="G325" s="18">
        <f>ROUND(SUM(O325:O328)/E325,0)</f>
        <v>248</v>
      </c>
      <c r="H325" s="18">
        <f>F325+G325</f>
        <v>498</v>
      </c>
      <c r="I325" s="18">
        <f t="shared" ref="I325:I387" si="46">ROUND(E325*H325,0)</f>
        <v>961140</v>
      </c>
      <c r="J325" s="15" t="s">
        <v>77</v>
      </c>
      <c r="K325" s="15" t="s">
        <v>78</v>
      </c>
      <c r="L325" s="17">
        <v>2.0799999999999999E-2</v>
      </c>
      <c r="M325" s="17">
        <f t="shared" ref="M325" si="47">ROUND(E325*L325,6)</f>
        <v>40.143999999999998</v>
      </c>
      <c r="N325" s="17">
        <v>5214</v>
      </c>
      <c r="O325" s="18">
        <f t="shared" ref="O325:O387" si="48">ROUND(M325*N325,0)</f>
        <v>209311</v>
      </c>
      <c r="P325" s="3"/>
    </row>
    <row r="326" spans="2:16" x14ac:dyDescent="0.25">
      <c r="B326" s="14"/>
      <c r="C326" s="15"/>
      <c r="D326" s="14"/>
      <c r="E326" s="17"/>
      <c r="F326" s="18"/>
      <c r="G326" s="18"/>
      <c r="H326" s="18"/>
      <c r="I326" s="18"/>
      <c r="J326" s="15" t="s">
        <v>79</v>
      </c>
      <c r="K326" s="15" t="s">
        <v>29</v>
      </c>
      <c r="L326" s="17">
        <v>5.7999999999999996E-2</v>
      </c>
      <c r="M326" s="17">
        <f>ROUND(E325*L326,6)</f>
        <v>111.94</v>
      </c>
      <c r="N326" s="17">
        <v>880</v>
      </c>
      <c r="O326" s="18">
        <f t="shared" si="48"/>
        <v>98507</v>
      </c>
      <c r="P326" s="3"/>
    </row>
    <row r="327" spans="2:16" x14ac:dyDescent="0.25">
      <c r="B327" s="14"/>
      <c r="C327" s="15"/>
      <c r="D327" s="14"/>
      <c r="E327" s="17"/>
      <c r="F327" s="18"/>
      <c r="G327" s="18"/>
      <c r="H327" s="18"/>
      <c r="I327" s="18"/>
      <c r="J327" s="15" t="s">
        <v>177</v>
      </c>
      <c r="K327" s="15" t="s">
        <v>13</v>
      </c>
      <c r="L327" s="17">
        <v>1.05</v>
      </c>
      <c r="M327" s="17">
        <f>ROUND(E325*L327,6)</f>
        <v>2026.5</v>
      </c>
      <c r="N327" s="17">
        <v>66</v>
      </c>
      <c r="O327" s="18">
        <f t="shared" si="48"/>
        <v>133749</v>
      </c>
      <c r="P327" s="3"/>
    </row>
    <row r="328" spans="2:16" x14ac:dyDescent="0.25">
      <c r="B328" s="14"/>
      <c r="C328" s="15"/>
      <c r="D328" s="14"/>
      <c r="E328" s="17"/>
      <c r="F328" s="18"/>
      <c r="G328" s="18"/>
      <c r="H328" s="18"/>
      <c r="I328" s="18"/>
      <c r="J328" s="15" t="s">
        <v>81</v>
      </c>
      <c r="K328" s="15" t="s">
        <v>23</v>
      </c>
      <c r="L328" s="17">
        <v>0.5</v>
      </c>
      <c r="M328" s="17">
        <f>ROUND(E325*L328,6)</f>
        <v>965</v>
      </c>
      <c r="N328" s="17">
        <v>38.5</v>
      </c>
      <c r="O328" s="18">
        <f t="shared" si="48"/>
        <v>37153</v>
      </c>
      <c r="P328" s="3"/>
    </row>
    <row r="329" spans="2:16" ht="26.4" x14ac:dyDescent="0.25">
      <c r="B329" s="14">
        <v>107</v>
      </c>
      <c r="C329" s="15" t="s">
        <v>178</v>
      </c>
      <c r="D329" s="14" t="s">
        <v>13</v>
      </c>
      <c r="E329" s="17">
        <v>1930</v>
      </c>
      <c r="F329" s="18">
        <v>50</v>
      </c>
      <c r="G329" s="18">
        <f>SUM(O329)/E329</f>
        <v>27.209844559585491</v>
      </c>
      <c r="H329" s="18">
        <f>F329+G329</f>
        <v>77.209844559585491</v>
      </c>
      <c r="I329" s="18">
        <f t="shared" si="46"/>
        <v>149015</v>
      </c>
      <c r="J329" s="15" t="s">
        <v>179</v>
      </c>
      <c r="K329" s="15" t="s">
        <v>23</v>
      </c>
      <c r="L329" s="17">
        <v>0.3</v>
      </c>
      <c r="M329" s="17">
        <f>ROUND(E329*L329,2)</f>
        <v>579</v>
      </c>
      <c r="N329" s="17">
        <v>90.7</v>
      </c>
      <c r="O329" s="18">
        <f t="shared" si="48"/>
        <v>52515</v>
      </c>
      <c r="P329" s="3"/>
    </row>
    <row r="330" spans="2:16" ht="39.6" x14ac:dyDescent="0.25">
      <c r="B330" s="14">
        <v>108</v>
      </c>
      <c r="C330" s="15" t="s">
        <v>180</v>
      </c>
      <c r="D330" s="14" t="s">
        <v>13</v>
      </c>
      <c r="E330" s="17">
        <v>1930</v>
      </c>
      <c r="F330" s="18">
        <v>300</v>
      </c>
      <c r="G330" s="18">
        <f>ROUND(SUM(O330:O332)/E330,0)</f>
        <v>522</v>
      </c>
      <c r="H330" s="18">
        <f>F330+G330</f>
        <v>822</v>
      </c>
      <c r="I330" s="18">
        <f t="shared" si="46"/>
        <v>1586460</v>
      </c>
      <c r="J330" s="15" t="s">
        <v>182</v>
      </c>
      <c r="K330" s="15" t="s">
        <v>13</v>
      </c>
      <c r="L330" s="17">
        <v>1.1399999999999999</v>
      </c>
      <c r="M330" s="17">
        <f>ROUND(E330*L330,6)</f>
        <v>2200.1999999999998</v>
      </c>
      <c r="N330" s="17">
        <v>207.4</v>
      </c>
      <c r="O330" s="18">
        <f t="shared" si="48"/>
        <v>456321</v>
      </c>
      <c r="P330" s="3"/>
    </row>
    <row r="331" spans="2:16" x14ac:dyDescent="0.25">
      <c r="B331" s="14"/>
      <c r="C331" s="15"/>
      <c r="D331" s="14"/>
      <c r="E331" s="17"/>
      <c r="F331" s="18"/>
      <c r="G331" s="18"/>
      <c r="H331" s="18"/>
      <c r="I331" s="18"/>
      <c r="J331" s="15" t="s">
        <v>181</v>
      </c>
      <c r="K331" s="15" t="s">
        <v>13</v>
      </c>
      <c r="L331" s="17">
        <v>1.34</v>
      </c>
      <c r="M331" s="17">
        <f>ROUND(E330*L331,6)</f>
        <v>2586.1999999999998</v>
      </c>
      <c r="N331" s="17">
        <v>185</v>
      </c>
      <c r="O331" s="18">
        <f t="shared" si="48"/>
        <v>478447</v>
      </c>
      <c r="P331" s="3"/>
    </row>
    <row r="332" spans="2:16" x14ac:dyDescent="0.25">
      <c r="B332" s="14"/>
      <c r="C332" s="15"/>
      <c r="D332" s="14"/>
      <c r="E332" s="17"/>
      <c r="F332" s="18"/>
      <c r="G332" s="18"/>
      <c r="H332" s="18"/>
      <c r="I332" s="18"/>
      <c r="J332" s="15" t="s">
        <v>97</v>
      </c>
      <c r="K332" s="15" t="s">
        <v>98</v>
      </c>
      <c r="L332" s="17">
        <v>0.04</v>
      </c>
      <c r="M332" s="17">
        <f>ROUND(E330*L332,6)</f>
        <v>77.2</v>
      </c>
      <c r="N332" s="17">
        <v>935</v>
      </c>
      <c r="O332" s="18">
        <f t="shared" si="48"/>
        <v>72182</v>
      </c>
      <c r="P332" s="3"/>
    </row>
    <row r="333" spans="2:16" ht="26.4" x14ac:dyDescent="0.25">
      <c r="B333" s="14">
        <v>109</v>
      </c>
      <c r="C333" s="15" t="s">
        <v>215</v>
      </c>
      <c r="D333" s="16" t="s">
        <v>13</v>
      </c>
      <c r="E333" s="17">
        <v>201.6</v>
      </c>
      <c r="F333" s="31">
        <v>350</v>
      </c>
      <c r="G333" s="18">
        <f>ROUND(SUM(O333:O335)/E333,0)</f>
        <v>168</v>
      </c>
      <c r="H333" s="18">
        <f>F333+G333</f>
        <v>518</v>
      </c>
      <c r="I333" s="18">
        <f t="shared" si="46"/>
        <v>104429</v>
      </c>
      <c r="J333" s="15" t="s">
        <v>186</v>
      </c>
      <c r="K333" s="15" t="s">
        <v>18</v>
      </c>
      <c r="L333" s="17">
        <v>36</v>
      </c>
      <c r="M333" s="17">
        <f>ROUND(E333*L333,6)</f>
        <v>7257.6</v>
      </c>
      <c r="N333" s="17">
        <v>3.6</v>
      </c>
      <c r="O333" s="18">
        <f t="shared" si="48"/>
        <v>26127</v>
      </c>
      <c r="P333" s="3"/>
    </row>
    <row r="334" spans="2:16" ht="26.4" x14ac:dyDescent="0.25">
      <c r="B334" s="14"/>
      <c r="C334" s="15"/>
      <c r="D334" s="14"/>
      <c r="E334" s="17"/>
      <c r="F334" s="31"/>
      <c r="G334" s="18"/>
      <c r="H334" s="18"/>
      <c r="I334" s="18"/>
      <c r="J334" s="15" t="s">
        <v>71</v>
      </c>
      <c r="K334" s="15" t="s">
        <v>13</v>
      </c>
      <c r="L334" s="17">
        <v>1.05</v>
      </c>
      <c r="M334" s="17">
        <f>ROUND(E333*L334,6)</f>
        <v>211.68</v>
      </c>
      <c r="N334" s="17">
        <v>33</v>
      </c>
      <c r="O334" s="18">
        <f t="shared" si="48"/>
        <v>6985</v>
      </c>
      <c r="P334" s="3"/>
    </row>
    <row r="335" spans="2:16" x14ac:dyDescent="0.25">
      <c r="B335" s="14"/>
      <c r="C335" s="15"/>
      <c r="D335" s="14"/>
      <c r="E335" s="17"/>
      <c r="F335" s="31"/>
      <c r="G335" s="18"/>
      <c r="H335" s="18"/>
      <c r="I335" s="18"/>
      <c r="J335" s="15" t="s">
        <v>72</v>
      </c>
      <c r="K335" s="15" t="s">
        <v>15</v>
      </c>
      <c r="L335" s="17">
        <v>4</v>
      </c>
      <c r="M335" s="17">
        <f>ROUND(E333*L335,6)</f>
        <v>806.4</v>
      </c>
      <c r="N335" s="17">
        <v>1</v>
      </c>
      <c r="O335" s="18">
        <f t="shared" si="48"/>
        <v>806</v>
      </c>
      <c r="P335" s="3"/>
    </row>
    <row r="336" spans="2:16" ht="52.8" x14ac:dyDescent="0.25">
      <c r="B336" s="14">
        <v>110</v>
      </c>
      <c r="C336" s="15" t="s">
        <v>187</v>
      </c>
      <c r="D336" s="14" t="s">
        <v>183</v>
      </c>
      <c r="E336" s="17">
        <v>336</v>
      </c>
      <c r="F336" s="18">
        <v>500</v>
      </c>
      <c r="G336" s="18">
        <f>SUM(O336:O341)/E336</f>
        <v>610.58333333333337</v>
      </c>
      <c r="H336" s="18">
        <f>F336+G336</f>
        <v>1110.5833333333335</v>
      </c>
      <c r="I336" s="18">
        <f t="shared" si="46"/>
        <v>373156</v>
      </c>
      <c r="J336" s="15" t="s">
        <v>179</v>
      </c>
      <c r="K336" s="15" t="s">
        <v>23</v>
      </c>
      <c r="L336" s="17">
        <v>0.2</v>
      </c>
      <c r="M336" s="17">
        <f>ROUND(E336*L336,2)</f>
        <v>67.2</v>
      </c>
      <c r="N336" s="17">
        <v>90.7</v>
      </c>
      <c r="O336" s="18">
        <f t="shared" si="48"/>
        <v>6095</v>
      </c>
      <c r="P336" s="3"/>
    </row>
    <row r="337" spans="1:16" x14ac:dyDescent="0.25">
      <c r="B337" s="14"/>
      <c r="C337" s="15"/>
      <c r="D337" s="14"/>
      <c r="E337" s="17"/>
      <c r="F337" s="18"/>
      <c r="G337" s="18"/>
      <c r="H337" s="18"/>
      <c r="I337" s="18"/>
      <c r="J337" s="15" t="s">
        <v>181</v>
      </c>
      <c r="K337" s="15" t="s">
        <v>13</v>
      </c>
      <c r="L337" s="17">
        <v>1.1599999999999999</v>
      </c>
      <c r="M337" s="17">
        <f>ROUND(E336*L337,2)</f>
        <v>389.76</v>
      </c>
      <c r="N337" s="17">
        <v>185</v>
      </c>
      <c r="O337" s="18">
        <f t="shared" si="48"/>
        <v>72106</v>
      </c>
      <c r="P337" s="3"/>
    </row>
    <row r="338" spans="1:16" x14ac:dyDescent="0.25">
      <c r="B338" s="14"/>
      <c r="C338" s="15"/>
      <c r="D338" s="14"/>
      <c r="E338" s="17"/>
      <c r="F338" s="18"/>
      <c r="G338" s="18"/>
      <c r="H338" s="18"/>
      <c r="I338" s="18"/>
      <c r="J338" s="15" t="s">
        <v>182</v>
      </c>
      <c r="K338" s="15" t="s">
        <v>13</v>
      </c>
      <c r="L338" s="17">
        <v>1.36</v>
      </c>
      <c r="M338" s="17">
        <f>ROUND(E336*L338,2)</f>
        <v>456.96</v>
      </c>
      <c r="N338" s="17">
        <v>207.4</v>
      </c>
      <c r="O338" s="18">
        <f t="shared" si="48"/>
        <v>94774</v>
      </c>
      <c r="P338" s="3"/>
    </row>
    <row r="339" spans="1:16" x14ac:dyDescent="0.25">
      <c r="B339" s="14"/>
      <c r="C339" s="15"/>
      <c r="D339" s="14"/>
      <c r="E339" s="17"/>
      <c r="F339" s="18"/>
      <c r="G339" s="18"/>
      <c r="H339" s="18"/>
      <c r="I339" s="18"/>
      <c r="J339" s="15" t="s">
        <v>184</v>
      </c>
      <c r="K339" s="15" t="s">
        <v>174</v>
      </c>
      <c r="L339" s="17">
        <v>0.2</v>
      </c>
      <c r="M339" s="17">
        <f>ROUND(E336*L339,2)</f>
        <v>67.2</v>
      </c>
      <c r="N339" s="17">
        <v>165</v>
      </c>
      <c r="O339" s="18">
        <f t="shared" si="48"/>
        <v>11088</v>
      </c>
      <c r="P339" s="3"/>
    </row>
    <row r="340" spans="1:16" x14ac:dyDescent="0.25">
      <c r="B340" s="14"/>
      <c r="C340" s="15"/>
      <c r="D340" s="14"/>
      <c r="E340" s="17"/>
      <c r="F340" s="18"/>
      <c r="G340" s="18"/>
      <c r="H340" s="18"/>
      <c r="I340" s="18"/>
      <c r="J340" s="15" t="s">
        <v>185</v>
      </c>
      <c r="K340" s="15" t="s">
        <v>183</v>
      </c>
      <c r="L340" s="17">
        <v>1.05</v>
      </c>
      <c r="M340" s="17">
        <f>ROUND(E336*L340,2)</f>
        <v>352.8</v>
      </c>
      <c r="N340" s="17">
        <v>49.5</v>
      </c>
      <c r="O340" s="18">
        <f t="shared" si="48"/>
        <v>17464</v>
      </c>
      <c r="P340" s="3"/>
    </row>
    <row r="341" spans="1:16" x14ac:dyDescent="0.25">
      <c r="B341" s="14"/>
      <c r="C341" s="15"/>
      <c r="D341" s="14"/>
      <c r="E341" s="17"/>
      <c r="F341" s="18"/>
      <c r="G341" s="18"/>
      <c r="H341" s="18"/>
      <c r="I341" s="18"/>
      <c r="J341" s="15" t="s">
        <v>186</v>
      </c>
      <c r="K341" s="15" t="s">
        <v>18</v>
      </c>
      <c r="L341" s="17">
        <v>3</v>
      </c>
      <c r="M341" s="17">
        <f>ROUND(E336*L341,2)</f>
        <v>1008</v>
      </c>
      <c r="N341" s="17">
        <v>3.6</v>
      </c>
      <c r="O341" s="18">
        <f t="shared" si="48"/>
        <v>3629</v>
      </c>
      <c r="P341" s="3"/>
    </row>
    <row r="342" spans="1:16" ht="26.4" x14ac:dyDescent="0.25">
      <c r="B342" s="14">
        <v>111</v>
      </c>
      <c r="C342" s="15" t="s">
        <v>188</v>
      </c>
      <c r="D342" s="14" t="s">
        <v>183</v>
      </c>
      <c r="E342" s="17">
        <v>336</v>
      </c>
      <c r="F342" s="18">
        <v>200</v>
      </c>
      <c r="G342" s="18">
        <f>ROUND(SUM(O342:O343)/E342,0)</f>
        <v>228</v>
      </c>
      <c r="H342" s="18">
        <f>F342+G342</f>
        <v>428</v>
      </c>
      <c r="I342" s="18">
        <f t="shared" si="46"/>
        <v>143808</v>
      </c>
      <c r="J342" s="15" t="s">
        <v>189</v>
      </c>
      <c r="K342" s="15" t="s">
        <v>13</v>
      </c>
      <c r="L342" s="17">
        <v>0.55000000000000004</v>
      </c>
      <c r="M342" s="17">
        <f t="shared" ref="M342" si="49">ROUND(E342*L342,6)</f>
        <v>184.8</v>
      </c>
      <c r="N342" s="17">
        <v>264</v>
      </c>
      <c r="O342" s="18">
        <f t="shared" si="48"/>
        <v>48787</v>
      </c>
      <c r="P342" s="3"/>
    </row>
    <row r="343" spans="1:16" x14ac:dyDescent="0.25">
      <c r="B343" s="14"/>
      <c r="C343" s="15"/>
      <c r="D343" s="14"/>
      <c r="E343" s="17"/>
      <c r="F343" s="18"/>
      <c r="G343" s="18"/>
      <c r="H343" s="18"/>
      <c r="I343" s="18"/>
      <c r="J343" s="15" t="s">
        <v>190</v>
      </c>
      <c r="K343" s="15" t="s">
        <v>138</v>
      </c>
      <c r="L343" s="17">
        <v>1</v>
      </c>
      <c r="M343" s="17">
        <f>ROUND(E342*L343,6)</f>
        <v>336</v>
      </c>
      <c r="N343" s="17">
        <v>82.5</v>
      </c>
      <c r="O343" s="18">
        <f t="shared" si="48"/>
        <v>27720</v>
      </c>
      <c r="P343" s="3"/>
    </row>
    <row r="344" spans="1:16" x14ac:dyDescent="0.25">
      <c r="B344" s="14">
        <v>112</v>
      </c>
      <c r="C344" s="15" t="s">
        <v>191</v>
      </c>
      <c r="D344" s="14" t="s">
        <v>174</v>
      </c>
      <c r="E344" s="17">
        <v>5</v>
      </c>
      <c r="F344" s="18">
        <v>1000</v>
      </c>
      <c r="G344" s="18">
        <f>SUM(O344)/E344</f>
        <v>4950</v>
      </c>
      <c r="H344" s="18">
        <f>F344+G344</f>
        <v>5950</v>
      </c>
      <c r="I344" s="18">
        <f t="shared" si="46"/>
        <v>29750</v>
      </c>
      <c r="J344" s="15" t="s">
        <v>192</v>
      </c>
      <c r="K344" s="15" t="s">
        <v>174</v>
      </c>
      <c r="L344" s="17">
        <v>1</v>
      </c>
      <c r="M344" s="17">
        <f>ROUND(E344*L344,2)</f>
        <v>5</v>
      </c>
      <c r="N344" s="17">
        <v>4950</v>
      </c>
      <c r="O344" s="18">
        <f t="shared" si="48"/>
        <v>24750</v>
      </c>
      <c r="P344" s="3"/>
    </row>
    <row r="345" spans="1:16" x14ac:dyDescent="0.25">
      <c r="A345" s="7"/>
      <c r="B345" s="8" t="s">
        <v>193</v>
      </c>
      <c r="C345" s="9"/>
      <c r="D345" s="10"/>
      <c r="E345" s="11"/>
      <c r="F345" s="35"/>
      <c r="G345" s="35"/>
      <c r="H345" s="35"/>
      <c r="I345" s="18"/>
      <c r="J345" s="12"/>
      <c r="K345" s="12"/>
      <c r="L345" s="11"/>
      <c r="M345" s="11"/>
      <c r="N345" s="11"/>
      <c r="O345" s="18"/>
      <c r="P345" s="3"/>
    </row>
    <row r="346" spans="1:16" s="6" customFormat="1" x14ac:dyDescent="0.25">
      <c r="A346" s="25"/>
      <c r="B346" s="26" t="s">
        <v>239</v>
      </c>
      <c r="C346" s="27"/>
      <c r="D346" s="28"/>
      <c r="E346" s="29"/>
      <c r="F346" s="36"/>
      <c r="G346" s="36"/>
      <c r="H346" s="36"/>
      <c r="I346" s="18"/>
      <c r="J346" s="30"/>
      <c r="K346" s="30"/>
      <c r="L346" s="29"/>
      <c r="M346" s="29"/>
      <c r="N346" s="29"/>
      <c r="O346" s="18"/>
      <c r="P346" s="3"/>
    </row>
    <row r="347" spans="1:16" x14ac:dyDescent="0.25">
      <c r="A347" s="7"/>
      <c r="B347" s="14">
        <v>113</v>
      </c>
      <c r="C347" s="15" t="s">
        <v>223</v>
      </c>
      <c r="D347" s="14" t="s">
        <v>13</v>
      </c>
      <c r="E347" s="17">
        <v>3589.8</v>
      </c>
      <c r="F347" s="18">
        <v>200</v>
      </c>
      <c r="G347" s="18"/>
      <c r="H347" s="18">
        <f>F347+G347</f>
        <v>200</v>
      </c>
      <c r="I347" s="18">
        <f t="shared" si="46"/>
        <v>717960</v>
      </c>
      <c r="J347" s="15"/>
      <c r="K347" s="15"/>
      <c r="L347" s="17"/>
      <c r="M347" s="17"/>
      <c r="N347" s="17"/>
      <c r="O347" s="18"/>
      <c r="P347" s="3"/>
    </row>
    <row r="348" spans="1:16" ht="26.4" x14ac:dyDescent="0.25">
      <c r="A348" s="7"/>
      <c r="B348" s="14">
        <v>114</v>
      </c>
      <c r="C348" s="15" t="s">
        <v>224</v>
      </c>
      <c r="D348" s="14" t="s">
        <v>13</v>
      </c>
      <c r="E348" s="17">
        <v>3589.8</v>
      </c>
      <c r="F348" s="18">
        <v>100</v>
      </c>
      <c r="G348" s="18"/>
      <c r="H348" s="18">
        <f>F348+G348</f>
        <v>100</v>
      </c>
      <c r="I348" s="18">
        <f t="shared" si="46"/>
        <v>358980</v>
      </c>
      <c r="J348" s="15"/>
      <c r="K348" s="15"/>
      <c r="L348" s="17"/>
      <c r="M348" s="17"/>
      <c r="N348" s="17"/>
      <c r="O348" s="18"/>
      <c r="P348" s="3"/>
    </row>
    <row r="349" spans="1:16" x14ac:dyDescent="0.25">
      <c r="A349" s="7"/>
      <c r="B349" s="14">
        <v>115</v>
      </c>
      <c r="C349" s="19" t="s">
        <v>218</v>
      </c>
      <c r="D349" s="14" t="s">
        <v>217</v>
      </c>
      <c r="E349" s="17">
        <f>ROUND((0.04*1.8*E348)/9,0)</f>
        <v>29</v>
      </c>
      <c r="F349" s="18"/>
      <c r="G349" s="18">
        <f t="shared" ref="G349" si="50">ROUND(SUM(O349)/E349,0)</f>
        <v>11000</v>
      </c>
      <c r="H349" s="18">
        <f t="shared" ref="H349" si="51">F349+G349</f>
        <v>11000</v>
      </c>
      <c r="I349" s="18">
        <f t="shared" si="46"/>
        <v>319000</v>
      </c>
      <c r="J349" s="15" t="s">
        <v>254</v>
      </c>
      <c r="K349" s="15" t="s">
        <v>15</v>
      </c>
      <c r="L349" s="17" t="s">
        <v>175</v>
      </c>
      <c r="M349" s="18">
        <f>ROUND((0.04*1.8*E348)/9,0)</f>
        <v>29</v>
      </c>
      <c r="N349" s="17">
        <v>11000</v>
      </c>
      <c r="O349" s="18">
        <f t="shared" si="48"/>
        <v>319000</v>
      </c>
      <c r="P349" s="3"/>
    </row>
    <row r="350" spans="1:16" x14ac:dyDescent="0.25">
      <c r="A350" s="7"/>
      <c r="B350" s="14">
        <v>116</v>
      </c>
      <c r="C350" s="15" t="s">
        <v>225</v>
      </c>
      <c r="D350" s="14" t="s">
        <v>13</v>
      </c>
      <c r="E350" s="17">
        <v>3589.8</v>
      </c>
      <c r="F350" s="18">
        <v>50</v>
      </c>
      <c r="G350" s="18"/>
      <c r="H350" s="18">
        <f>F350+G350</f>
        <v>50</v>
      </c>
      <c r="I350" s="18">
        <f t="shared" si="46"/>
        <v>179490</v>
      </c>
      <c r="J350" s="15"/>
      <c r="K350" s="15"/>
      <c r="L350" s="17"/>
      <c r="M350" s="17"/>
      <c r="N350" s="17"/>
      <c r="O350" s="18"/>
      <c r="P350" s="3"/>
    </row>
    <row r="351" spans="1:16" x14ac:dyDescent="0.25">
      <c r="A351" s="7"/>
      <c r="B351" s="14">
        <v>117</v>
      </c>
      <c r="C351" s="15" t="s">
        <v>235</v>
      </c>
      <c r="D351" s="14" t="s">
        <v>13</v>
      </c>
      <c r="E351" s="17">
        <v>3589.8</v>
      </c>
      <c r="F351" s="18">
        <v>30</v>
      </c>
      <c r="G351" s="18">
        <f>ROUND(SUM(O351)/E351,0)</f>
        <v>9</v>
      </c>
      <c r="H351" s="18">
        <f>F351+G351</f>
        <v>39</v>
      </c>
      <c r="I351" s="18">
        <f t="shared" si="46"/>
        <v>140002</v>
      </c>
      <c r="J351" s="15" t="s">
        <v>226</v>
      </c>
      <c r="K351" s="15" t="s">
        <v>23</v>
      </c>
      <c r="L351" s="17">
        <v>0.15</v>
      </c>
      <c r="M351" s="17">
        <f>ROUND(E351*L351,6)</f>
        <v>538.47</v>
      </c>
      <c r="N351" s="17">
        <v>57.2</v>
      </c>
      <c r="O351" s="18">
        <f t="shared" si="48"/>
        <v>30800</v>
      </c>
      <c r="P351" s="3"/>
    </row>
    <row r="352" spans="1:16" ht="26.4" x14ac:dyDescent="0.25">
      <c r="B352" s="14">
        <v>118</v>
      </c>
      <c r="C352" s="15" t="s">
        <v>227</v>
      </c>
      <c r="D352" s="14" t="s">
        <v>13</v>
      </c>
      <c r="E352" s="17">
        <v>3589.8</v>
      </c>
      <c r="F352" s="18">
        <v>250</v>
      </c>
      <c r="G352" s="18">
        <f>ROUND(SUM(O352:O353)/E352,0)</f>
        <v>179</v>
      </c>
      <c r="H352" s="18">
        <f>F352+G352</f>
        <v>429</v>
      </c>
      <c r="I352" s="18">
        <f t="shared" si="46"/>
        <v>1540024</v>
      </c>
      <c r="J352" s="15" t="s">
        <v>228</v>
      </c>
      <c r="K352" s="15" t="s">
        <v>18</v>
      </c>
      <c r="L352" s="17">
        <v>6</v>
      </c>
      <c r="M352" s="17">
        <f t="shared" ref="M352" si="52">ROUND(E352*L352,6)</f>
        <v>21538.799999999999</v>
      </c>
      <c r="N352" s="17">
        <v>23.3</v>
      </c>
      <c r="O352" s="18">
        <f t="shared" si="48"/>
        <v>501854</v>
      </c>
      <c r="P352" s="3"/>
    </row>
    <row r="353" spans="1:16" x14ac:dyDescent="0.25">
      <c r="B353" s="14"/>
      <c r="C353" s="15"/>
      <c r="D353" s="14"/>
      <c r="E353" s="17"/>
      <c r="F353" s="18"/>
      <c r="G353" s="18"/>
      <c r="H353" s="18"/>
      <c r="I353" s="18"/>
      <c r="J353" s="15" t="s">
        <v>229</v>
      </c>
      <c r="K353" s="15" t="s">
        <v>183</v>
      </c>
      <c r="L353" s="17">
        <v>1.2</v>
      </c>
      <c r="M353" s="17">
        <f>ROUND(E352*L353,6)</f>
        <v>4307.76</v>
      </c>
      <c r="N353" s="17">
        <v>33</v>
      </c>
      <c r="O353" s="18">
        <f t="shared" si="48"/>
        <v>142156</v>
      </c>
      <c r="P353" s="3"/>
    </row>
    <row r="354" spans="1:16" x14ac:dyDescent="0.25">
      <c r="B354" s="14">
        <v>119</v>
      </c>
      <c r="C354" s="15" t="s">
        <v>232</v>
      </c>
      <c r="D354" s="14" t="s">
        <v>13</v>
      </c>
      <c r="E354" s="17">
        <v>3589.8</v>
      </c>
      <c r="F354" s="18">
        <v>100</v>
      </c>
      <c r="G354" s="18">
        <f>ROUND(SUM(O354:O355)/E354,0)</f>
        <v>388</v>
      </c>
      <c r="H354" s="18">
        <f>F354+G354</f>
        <v>488</v>
      </c>
      <c r="I354" s="18">
        <f t="shared" si="46"/>
        <v>1751822</v>
      </c>
      <c r="J354" s="15" t="s">
        <v>231</v>
      </c>
      <c r="K354" s="15" t="s">
        <v>29</v>
      </c>
      <c r="L354" s="20">
        <f>0.05*1.02</f>
        <v>5.1000000000000004E-2</v>
      </c>
      <c r="M354" s="17">
        <f t="shared" ref="M354" si="53">ROUND(E354*L354,6)</f>
        <v>183.07980000000001</v>
      </c>
      <c r="N354" s="17">
        <v>6050</v>
      </c>
      <c r="O354" s="18">
        <f t="shared" si="48"/>
        <v>1107633</v>
      </c>
      <c r="P354" s="3"/>
    </row>
    <row r="355" spans="1:16" x14ac:dyDescent="0.25">
      <c r="B355" s="14"/>
      <c r="C355" s="15"/>
      <c r="D355" s="14"/>
      <c r="E355" s="17"/>
      <c r="F355" s="18"/>
      <c r="G355" s="18"/>
      <c r="H355" s="18"/>
      <c r="I355" s="18"/>
      <c r="J355" s="15" t="s">
        <v>230</v>
      </c>
      <c r="K355" s="15" t="s">
        <v>15</v>
      </c>
      <c r="L355" s="17">
        <v>8</v>
      </c>
      <c r="M355" s="17">
        <f>ROUND(E354*L355,6)</f>
        <v>28718.400000000001</v>
      </c>
      <c r="N355" s="17">
        <v>9.9</v>
      </c>
      <c r="O355" s="18">
        <f t="shared" si="48"/>
        <v>284312</v>
      </c>
      <c r="P355" s="3"/>
    </row>
    <row r="356" spans="1:16" ht="26.4" x14ac:dyDescent="0.25">
      <c r="B356" s="14">
        <v>120</v>
      </c>
      <c r="C356" s="15" t="s">
        <v>233</v>
      </c>
      <c r="D356" s="14" t="s">
        <v>13</v>
      </c>
      <c r="E356" s="17">
        <v>3589.8</v>
      </c>
      <c r="F356" s="18">
        <v>250</v>
      </c>
      <c r="G356" s="18">
        <f>ROUND(SUM(O356:O357)/E356,0)</f>
        <v>140</v>
      </c>
      <c r="H356" s="18">
        <f>F356+G356</f>
        <v>390</v>
      </c>
      <c r="I356" s="18">
        <f t="shared" si="46"/>
        <v>1400022</v>
      </c>
      <c r="J356" s="15" t="s">
        <v>228</v>
      </c>
      <c r="K356" s="15" t="s">
        <v>18</v>
      </c>
      <c r="L356" s="17">
        <v>4.5</v>
      </c>
      <c r="M356" s="17">
        <f t="shared" ref="M356" si="54">ROUND(E356*L356,6)</f>
        <v>16154.1</v>
      </c>
      <c r="N356" s="17">
        <v>23.3</v>
      </c>
      <c r="O356" s="18">
        <f t="shared" si="48"/>
        <v>376391</v>
      </c>
      <c r="P356" s="3"/>
    </row>
    <row r="357" spans="1:16" x14ac:dyDescent="0.25">
      <c r="B357" s="14"/>
      <c r="C357" s="15"/>
      <c r="D357" s="14"/>
      <c r="E357" s="17"/>
      <c r="F357" s="18"/>
      <c r="G357" s="18"/>
      <c r="H357" s="18"/>
      <c r="I357" s="18"/>
      <c r="J357" s="15" t="s">
        <v>234</v>
      </c>
      <c r="K357" s="15" t="s">
        <v>13</v>
      </c>
      <c r="L357" s="17">
        <v>1.05</v>
      </c>
      <c r="M357" s="17">
        <f>ROUND(E356*L357,6)</f>
        <v>3769.29</v>
      </c>
      <c r="N357" s="17">
        <v>33</v>
      </c>
      <c r="O357" s="18">
        <f t="shared" si="48"/>
        <v>124387</v>
      </c>
      <c r="P357" s="3"/>
    </row>
    <row r="358" spans="1:16" x14ac:dyDescent="0.25">
      <c r="A358" s="7"/>
      <c r="B358" s="14">
        <v>121</v>
      </c>
      <c r="C358" s="15" t="s">
        <v>235</v>
      </c>
      <c r="D358" s="14" t="s">
        <v>13</v>
      </c>
      <c r="E358" s="17">
        <v>3589.8</v>
      </c>
      <c r="F358" s="18">
        <v>30</v>
      </c>
      <c r="G358" s="18">
        <f>ROUND(SUM(O358)/E358,0)</f>
        <v>28</v>
      </c>
      <c r="H358" s="18">
        <f>F358+G358</f>
        <v>58</v>
      </c>
      <c r="I358" s="18">
        <f t="shared" si="46"/>
        <v>208208</v>
      </c>
      <c r="J358" s="15" t="s">
        <v>236</v>
      </c>
      <c r="K358" s="15" t="s">
        <v>23</v>
      </c>
      <c r="L358" s="17">
        <v>0.25</v>
      </c>
      <c r="M358" s="17">
        <f>ROUND(E358*L358,6)</f>
        <v>897.45</v>
      </c>
      <c r="N358" s="17">
        <v>111.1</v>
      </c>
      <c r="O358" s="18">
        <f t="shared" si="48"/>
        <v>99707</v>
      </c>
      <c r="P358" s="3"/>
    </row>
    <row r="359" spans="1:16" ht="39.6" x14ac:dyDescent="0.25">
      <c r="A359" s="7"/>
      <c r="B359" s="14">
        <v>122</v>
      </c>
      <c r="C359" s="15" t="s">
        <v>237</v>
      </c>
      <c r="D359" s="14" t="s">
        <v>13</v>
      </c>
      <c r="E359" s="17">
        <v>3589.8</v>
      </c>
      <c r="F359" s="18">
        <v>200</v>
      </c>
      <c r="G359" s="18">
        <f>ROUND(SUM(O359)/E359,0)</f>
        <v>192</v>
      </c>
      <c r="H359" s="18">
        <f>F359+G359</f>
        <v>392</v>
      </c>
      <c r="I359" s="18">
        <f t="shared" si="46"/>
        <v>1407202</v>
      </c>
      <c r="J359" s="15" t="s">
        <v>238</v>
      </c>
      <c r="K359" s="15" t="s">
        <v>18</v>
      </c>
      <c r="L359" s="17">
        <v>1.6</v>
      </c>
      <c r="M359" s="17">
        <f>ROUND(E359*L359,6)</f>
        <v>5743.68</v>
      </c>
      <c r="N359" s="17">
        <v>119.9</v>
      </c>
      <c r="O359" s="18">
        <f t="shared" si="48"/>
        <v>688667</v>
      </c>
      <c r="P359" s="3"/>
    </row>
    <row r="360" spans="1:16" s="6" customFormat="1" x14ac:dyDescent="0.25">
      <c r="A360" s="25"/>
      <c r="B360" s="26" t="s">
        <v>240</v>
      </c>
      <c r="C360" s="27"/>
      <c r="D360" s="28"/>
      <c r="E360" s="29"/>
      <c r="F360" s="36"/>
      <c r="G360" s="36"/>
      <c r="H360" s="36"/>
      <c r="I360" s="18"/>
      <c r="J360" s="30"/>
      <c r="K360" s="30"/>
      <c r="L360" s="29"/>
      <c r="M360" s="29"/>
      <c r="N360" s="29"/>
      <c r="O360" s="18"/>
      <c r="P360" s="3"/>
    </row>
    <row r="361" spans="1:16" x14ac:dyDescent="0.25">
      <c r="A361" s="7"/>
      <c r="B361" s="14">
        <v>123</v>
      </c>
      <c r="C361" s="15" t="s">
        <v>235</v>
      </c>
      <c r="D361" s="14" t="s">
        <v>183</v>
      </c>
      <c r="E361" s="17">
        <v>864</v>
      </c>
      <c r="F361" s="18">
        <f>30*0.3*2</f>
        <v>18</v>
      </c>
      <c r="G361" s="18">
        <f>ROUND(SUM(O361)/E361,0)</f>
        <v>3</v>
      </c>
      <c r="H361" s="18">
        <f>F361+G361</f>
        <v>21</v>
      </c>
      <c r="I361" s="18">
        <f t="shared" si="46"/>
        <v>18144</v>
      </c>
      <c r="J361" s="15" t="s">
        <v>226</v>
      </c>
      <c r="K361" s="15" t="s">
        <v>23</v>
      </c>
      <c r="L361" s="17">
        <f>0.15*0.3</f>
        <v>4.4999999999999998E-2</v>
      </c>
      <c r="M361" s="17">
        <f>ROUND(E361*L361,6)</f>
        <v>38.880000000000003</v>
      </c>
      <c r="N361" s="17">
        <v>57.2</v>
      </c>
      <c r="O361" s="18">
        <f t="shared" si="48"/>
        <v>2224</v>
      </c>
      <c r="P361" s="3"/>
    </row>
    <row r="362" spans="1:16" ht="26.4" x14ac:dyDescent="0.25">
      <c r="B362" s="14">
        <v>124</v>
      </c>
      <c r="C362" s="15" t="s">
        <v>227</v>
      </c>
      <c r="D362" s="14" t="s">
        <v>183</v>
      </c>
      <c r="E362" s="17">
        <v>864</v>
      </c>
      <c r="F362" s="18">
        <f>250*0.3*2</f>
        <v>150</v>
      </c>
      <c r="G362" s="18">
        <f>ROUND(SUM(O362:O363)/E362,0)</f>
        <v>54</v>
      </c>
      <c r="H362" s="18">
        <f>F362+G362</f>
        <v>204</v>
      </c>
      <c r="I362" s="18">
        <f t="shared" si="46"/>
        <v>176256</v>
      </c>
      <c r="J362" s="15" t="s">
        <v>228</v>
      </c>
      <c r="K362" s="15" t="s">
        <v>18</v>
      </c>
      <c r="L362" s="17">
        <f>6*0.3</f>
        <v>1.7999999999999998</v>
      </c>
      <c r="M362" s="17">
        <f t="shared" ref="M362" si="55">ROUND(E362*L362,6)</f>
        <v>1555.2</v>
      </c>
      <c r="N362" s="17">
        <v>23.3</v>
      </c>
      <c r="O362" s="18">
        <f t="shared" si="48"/>
        <v>36236</v>
      </c>
      <c r="P362" s="3"/>
    </row>
    <row r="363" spans="1:16" x14ac:dyDescent="0.25">
      <c r="B363" s="14"/>
      <c r="C363" s="15"/>
      <c r="D363" s="14"/>
      <c r="E363" s="17"/>
      <c r="F363" s="18"/>
      <c r="G363" s="18"/>
      <c r="H363" s="18"/>
      <c r="I363" s="18"/>
      <c r="J363" s="15" t="s">
        <v>229</v>
      </c>
      <c r="K363" s="15" t="s">
        <v>183</v>
      </c>
      <c r="L363" s="17">
        <f>1.2*0.3</f>
        <v>0.36</v>
      </c>
      <c r="M363" s="17">
        <f>ROUND(E362*L363,6)</f>
        <v>311.04000000000002</v>
      </c>
      <c r="N363" s="17">
        <v>33</v>
      </c>
      <c r="O363" s="18">
        <f t="shared" si="48"/>
        <v>10264</v>
      </c>
      <c r="P363" s="3"/>
    </row>
    <row r="364" spans="1:16" x14ac:dyDescent="0.25">
      <c r="A364" s="7"/>
      <c r="B364" s="14">
        <v>125</v>
      </c>
      <c r="C364" s="15" t="s">
        <v>235</v>
      </c>
      <c r="D364" s="14" t="s">
        <v>183</v>
      </c>
      <c r="E364" s="17">
        <v>864</v>
      </c>
      <c r="F364" s="18">
        <f>30*0.3*2</f>
        <v>18</v>
      </c>
      <c r="G364" s="18">
        <f>ROUND(SUM(O364)/E364,0)</f>
        <v>8</v>
      </c>
      <c r="H364" s="18">
        <f>F364+G364</f>
        <v>26</v>
      </c>
      <c r="I364" s="18">
        <f t="shared" si="46"/>
        <v>22464</v>
      </c>
      <c r="J364" s="15" t="s">
        <v>236</v>
      </c>
      <c r="K364" s="15" t="s">
        <v>23</v>
      </c>
      <c r="L364" s="17">
        <f>0.25*0.3</f>
        <v>7.4999999999999997E-2</v>
      </c>
      <c r="M364" s="17">
        <f>ROUND(E364*L364,6)</f>
        <v>64.8</v>
      </c>
      <c r="N364" s="17">
        <v>111.1</v>
      </c>
      <c r="O364" s="18">
        <f t="shared" si="48"/>
        <v>7199</v>
      </c>
      <c r="P364" s="3"/>
    </row>
    <row r="365" spans="1:16" ht="39.6" x14ac:dyDescent="0.25">
      <c r="A365" s="7"/>
      <c r="B365" s="14">
        <v>126</v>
      </c>
      <c r="C365" s="15" t="s">
        <v>237</v>
      </c>
      <c r="D365" s="14" t="s">
        <v>183</v>
      </c>
      <c r="E365" s="17">
        <v>864</v>
      </c>
      <c r="F365" s="18">
        <f>200*0.3*2</f>
        <v>120</v>
      </c>
      <c r="G365" s="18">
        <f>ROUND(SUM(O365)/E365,0)</f>
        <v>58</v>
      </c>
      <c r="H365" s="18">
        <f>F365+G365</f>
        <v>178</v>
      </c>
      <c r="I365" s="18">
        <f t="shared" si="46"/>
        <v>153792</v>
      </c>
      <c r="J365" s="15" t="s">
        <v>241</v>
      </c>
      <c r="K365" s="15" t="s">
        <v>18</v>
      </c>
      <c r="L365" s="17">
        <f>1.6*0.3</f>
        <v>0.48</v>
      </c>
      <c r="M365" s="17">
        <f>ROUND(E365*L365,6)</f>
        <v>414.72</v>
      </c>
      <c r="N365" s="17">
        <v>119.9</v>
      </c>
      <c r="O365" s="18">
        <f t="shared" si="48"/>
        <v>49725</v>
      </c>
      <c r="P365" s="3"/>
    </row>
    <row r="366" spans="1:16" s="6" customFormat="1" x14ac:dyDescent="0.25">
      <c r="A366" s="25"/>
      <c r="B366" s="26" t="s">
        <v>242</v>
      </c>
      <c r="C366" s="27"/>
      <c r="D366" s="28"/>
      <c r="E366" s="29"/>
      <c r="F366" s="36"/>
      <c r="G366" s="36"/>
      <c r="H366" s="36"/>
      <c r="I366" s="18"/>
      <c r="J366" s="30"/>
      <c r="K366" s="30"/>
      <c r="L366" s="29"/>
      <c r="M366" s="29"/>
      <c r="N366" s="29"/>
      <c r="O366" s="18"/>
      <c r="P366" s="3"/>
    </row>
    <row r="367" spans="1:16" x14ac:dyDescent="0.25">
      <c r="A367" s="7"/>
      <c r="B367" s="14">
        <v>127</v>
      </c>
      <c r="C367" s="15" t="s">
        <v>243</v>
      </c>
      <c r="D367" s="14" t="s">
        <v>29</v>
      </c>
      <c r="E367" s="17">
        <v>45</v>
      </c>
      <c r="F367" s="18">
        <v>600</v>
      </c>
      <c r="G367" s="18"/>
      <c r="H367" s="18">
        <f>F367+G367</f>
        <v>600</v>
      </c>
      <c r="I367" s="18">
        <f t="shared" si="46"/>
        <v>27000</v>
      </c>
      <c r="J367" s="15"/>
      <c r="K367" s="15"/>
      <c r="L367" s="17"/>
      <c r="M367" s="17"/>
      <c r="N367" s="17"/>
      <c r="O367" s="18"/>
      <c r="P367" s="3"/>
    </row>
    <row r="368" spans="1:16" x14ac:dyDescent="0.25">
      <c r="A368" s="7"/>
      <c r="B368" s="14">
        <v>128</v>
      </c>
      <c r="C368" s="15" t="s">
        <v>244</v>
      </c>
      <c r="D368" s="14" t="s">
        <v>29</v>
      </c>
      <c r="E368" s="17">
        <v>43</v>
      </c>
      <c r="F368" s="18">
        <v>300</v>
      </c>
      <c r="G368" s="18">
        <f>ROUND(SUM(O368)/E368,0)</f>
        <v>2420</v>
      </c>
      <c r="H368" s="18">
        <f>F368+G368</f>
        <v>2720</v>
      </c>
      <c r="I368" s="18">
        <f t="shared" si="46"/>
        <v>116960</v>
      </c>
      <c r="J368" s="15" t="s">
        <v>245</v>
      </c>
      <c r="K368" s="15" t="s">
        <v>29</v>
      </c>
      <c r="L368" s="17">
        <v>1.1000000000000001</v>
      </c>
      <c r="M368" s="17">
        <f>ROUND(E368*L368,6)</f>
        <v>47.3</v>
      </c>
      <c r="N368" s="17">
        <v>2200</v>
      </c>
      <c r="O368" s="18">
        <f t="shared" si="48"/>
        <v>104060</v>
      </c>
      <c r="P368" s="3"/>
    </row>
    <row r="369" spans="1:16" x14ac:dyDescent="0.25">
      <c r="B369" s="14">
        <v>129</v>
      </c>
      <c r="C369" s="15" t="s">
        <v>246</v>
      </c>
      <c r="D369" s="14" t="s">
        <v>29</v>
      </c>
      <c r="E369" s="17">
        <v>31</v>
      </c>
      <c r="F369" s="18">
        <v>5000</v>
      </c>
      <c r="G369" s="18">
        <f>ROUND(SUM(O369:O370)/E369,0)</f>
        <v>5383</v>
      </c>
      <c r="H369" s="18">
        <f>F369+G369</f>
        <v>10383</v>
      </c>
      <c r="I369" s="18">
        <f t="shared" si="46"/>
        <v>321873</v>
      </c>
      <c r="J369" s="15" t="s">
        <v>247</v>
      </c>
      <c r="K369" s="15" t="s">
        <v>29</v>
      </c>
      <c r="L369" s="17">
        <v>1.02</v>
      </c>
      <c r="M369" s="17">
        <f t="shared" ref="M369" si="56">ROUND(E369*L369,6)</f>
        <v>31.62</v>
      </c>
      <c r="N369" s="17">
        <v>4950</v>
      </c>
      <c r="O369" s="18">
        <f t="shared" si="48"/>
        <v>156519</v>
      </c>
      <c r="P369" s="3"/>
    </row>
    <row r="370" spans="1:16" x14ac:dyDescent="0.25">
      <c r="B370" s="14"/>
      <c r="C370" s="15"/>
      <c r="D370" s="14"/>
      <c r="E370" s="17"/>
      <c r="F370" s="18"/>
      <c r="G370" s="18"/>
      <c r="H370" s="18"/>
      <c r="I370" s="18"/>
      <c r="J370" s="15" t="s">
        <v>248</v>
      </c>
      <c r="K370" s="15" t="s">
        <v>18</v>
      </c>
      <c r="L370" s="17" t="s">
        <v>175</v>
      </c>
      <c r="M370" s="20">
        <v>0.26900000000000002</v>
      </c>
      <c r="N370" s="17">
        <v>38501.9</v>
      </c>
      <c r="O370" s="18">
        <f t="shared" si="48"/>
        <v>10357</v>
      </c>
      <c r="P370" s="3"/>
    </row>
    <row r="371" spans="1:16" x14ac:dyDescent="0.25">
      <c r="A371" s="7"/>
      <c r="B371" s="8" t="s">
        <v>249</v>
      </c>
      <c r="C371" s="9"/>
      <c r="D371" s="10"/>
      <c r="E371" s="11"/>
      <c r="F371" s="35"/>
      <c r="G371" s="35"/>
      <c r="H371" s="35"/>
      <c r="I371" s="18"/>
      <c r="J371" s="12"/>
      <c r="K371" s="12"/>
      <c r="L371" s="11"/>
      <c r="M371" s="11"/>
      <c r="N371" s="11"/>
      <c r="O371" s="18"/>
      <c r="P371" s="3"/>
    </row>
    <row r="372" spans="1:16" ht="26.4" x14ac:dyDescent="0.25">
      <c r="B372" s="14">
        <v>130</v>
      </c>
      <c r="C372" s="15" t="s">
        <v>252</v>
      </c>
      <c r="D372" s="14" t="s">
        <v>29</v>
      </c>
      <c r="E372" s="17">
        <f>3098.22*0.12</f>
        <v>371.78639999999996</v>
      </c>
      <c r="F372" s="18">
        <v>1189.69</v>
      </c>
      <c r="G372" s="18">
        <f t="shared" ref="G372" si="57">SUM(O372)/E372</f>
        <v>1429.9958255600529</v>
      </c>
      <c r="H372" s="18">
        <f t="shared" ref="H372" si="58">F372+G372</f>
        <v>2619.6858255600528</v>
      </c>
      <c r="I372" s="18">
        <f t="shared" si="46"/>
        <v>973964</v>
      </c>
      <c r="J372" s="15" t="s">
        <v>250</v>
      </c>
      <c r="K372" s="15" t="s">
        <v>251</v>
      </c>
      <c r="L372" s="17">
        <v>2</v>
      </c>
      <c r="M372" s="17">
        <f t="shared" ref="M372" si="59">ROUND(E372*L372,2)</f>
        <v>743.57</v>
      </c>
      <c r="N372" s="17">
        <v>715</v>
      </c>
      <c r="O372" s="18">
        <f t="shared" si="48"/>
        <v>531653</v>
      </c>
      <c r="P372" s="3"/>
    </row>
    <row r="373" spans="1:16" ht="26.4" x14ac:dyDescent="0.25">
      <c r="B373" s="14">
        <v>131</v>
      </c>
      <c r="C373" s="15" t="s">
        <v>253</v>
      </c>
      <c r="D373" s="14" t="s">
        <v>29</v>
      </c>
      <c r="E373" s="17">
        <v>350.65999999999997</v>
      </c>
      <c r="F373" s="18">
        <v>1189.69</v>
      </c>
      <c r="G373" s="18">
        <f t="shared" ref="G373" si="60">SUM(O373)/E373</f>
        <v>1430.0005703530487</v>
      </c>
      <c r="H373" s="18">
        <f t="shared" ref="H373" si="61">F373+G373</f>
        <v>2619.6905703530488</v>
      </c>
      <c r="I373" s="18">
        <f t="shared" si="46"/>
        <v>918621</v>
      </c>
      <c r="J373" s="15" t="s">
        <v>250</v>
      </c>
      <c r="K373" s="15" t="s">
        <v>251</v>
      </c>
      <c r="L373" s="17">
        <v>2</v>
      </c>
      <c r="M373" s="17">
        <f t="shared" ref="M373" si="62">ROUND(E373*L373,2)</f>
        <v>701.32</v>
      </c>
      <c r="N373" s="17">
        <v>715</v>
      </c>
      <c r="O373" s="18">
        <f t="shared" si="48"/>
        <v>501444</v>
      </c>
      <c r="P373" s="3"/>
    </row>
    <row r="374" spans="1:16" x14ac:dyDescent="0.25">
      <c r="B374" s="14">
        <v>132</v>
      </c>
      <c r="C374" s="15" t="s">
        <v>255</v>
      </c>
      <c r="D374" s="16" t="s">
        <v>13</v>
      </c>
      <c r="E374" s="17">
        <v>1554.99</v>
      </c>
      <c r="F374" s="18">
        <v>50</v>
      </c>
      <c r="G374" s="18"/>
      <c r="H374" s="18">
        <f t="shared" ref="H374" si="63">F374+G374</f>
        <v>50</v>
      </c>
      <c r="I374" s="18">
        <f t="shared" si="46"/>
        <v>77750</v>
      </c>
      <c r="J374" s="15"/>
      <c r="K374" s="15"/>
      <c r="L374" s="17"/>
      <c r="M374" s="17"/>
      <c r="N374" s="17"/>
      <c r="O374" s="18"/>
      <c r="P374" s="3"/>
    </row>
    <row r="375" spans="1:16" x14ac:dyDescent="0.25">
      <c r="B375" s="14">
        <v>133</v>
      </c>
      <c r="C375" s="15" t="s">
        <v>256</v>
      </c>
      <c r="D375" s="16" t="s">
        <v>13</v>
      </c>
      <c r="E375" s="17">
        <v>751.91000000000008</v>
      </c>
      <c r="F375" s="18">
        <v>150</v>
      </c>
      <c r="G375" s="18"/>
      <c r="H375" s="18">
        <f t="shared" ref="H375:H376" si="64">F375+G375</f>
        <v>150</v>
      </c>
      <c r="I375" s="18">
        <f t="shared" si="46"/>
        <v>112787</v>
      </c>
      <c r="J375" s="15"/>
      <c r="K375" s="15"/>
      <c r="L375" s="17"/>
      <c r="M375" s="17"/>
      <c r="N375" s="17"/>
      <c r="O375" s="18"/>
      <c r="P375" s="3"/>
    </row>
    <row r="376" spans="1:16" x14ac:dyDescent="0.25">
      <c r="B376" s="14">
        <v>134</v>
      </c>
      <c r="C376" s="15" t="s">
        <v>257</v>
      </c>
      <c r="D376" s="16" t="s">
        <v>13</v>
      </c>
      <c r="E376" s="17">
        <v>270.99</v>
      </c>
      <c r="F376" s="18">
        <v>50</v>
      </c>
      <c r="G376" s="18"/>
      <c r="H376" s="18">
        <f t="shared" si="64"/>
        <v>50</v>
      </c>
      <c r="I376" s="18">
        <f t="shared" si="46"/>
        <v>13550</v>
      </c>
      <c r="J376" s="15"/>
      <c r="K376" s="15"/>
      <c r="L376" s="17"/>
      <c r="M376" s="17"/>
      <c r="N376" s="17"/>
      <c r="O376" s="18"/>
      <c r="P376" s="3"/>
    </row>
    <row r="377" spans="1:16" x14ac:dyDescent="0.25">
      <c r="B377" s="14">
        <v>135</v>
      </c>
      <c r="C377" s="15" t="s">
        <v>258</v>
      </c>
      <c r="D377" s="16" t="s">
        <v>13</v>
      </c>
      <c r="E377" s="17">
        <v>7483</v>
      </c>
      <c r="F377" s="18">
        <v>50</v>
      </c>
      <c r="G377" s="18"/>
      <c r="H377" s="18">
        <f t="shared" ref="H377" si="65">F377+G377</f>
        <v>50</v>
      </c>
      <c r="I377" s="18">
        <f t="shared" si="46"/>
        <v>374150</v>
      </c>
      <c r="J377" s="15"/>
      <c r="K377" s="15"/>
      <c r="L377" s="17"/>
      <c r="M377" s="17"/>
      <c r="N377" s="17"/>
      <c r="O377" s="18"/>
      <c r="P377" s="3"/>
    </row>
    <row r="378" spans="1:16" x14ac:dyDescent="0.25">
      <c r="B378" s="14">
        <v>136</v>
      </c>
      <c r="C378" s="15" t="s">
        <v>259</v>
      </c>
      <c r="D378" s="16" t="s">
        <v>15</v>
      </c>
      <c r="E378" s="17">
        <v>131</v>
      </c>
      <c r="F378" s="18">
        <v>1000</v>
      </c>
      <c r="G378" s="18"/>
      <c r="H378" s="18">
        <f t="shared" ref="H378" si="66">F378+G378</f>
        <v>1000</v>
      </c>
      <c r="I378" s="18">
        <f t="shared" si="46"/>
        <v>131000</v>
      </c>
      <c r="J378" s="15"/>
      <c r="K378" s="15"/>
      <c r="L378" s="17"/>
      <c r="M378" s="17"/>
      <c r="N378" s="17"/>
      <c r="O378" s="18"/>
      <c r="P378" s="3"/>
    </row>
    <row r="379" spans="1:16" x14ac:dyDescent="0.25">
      <c r="B379" s="32">
        <v>137</v>
      </c>
      <c r="C379" s="19" t="s">
        <v>265</v>
      </c>
      <c r="D379" s="32" t="s">
        <v>29</v>
      </c>
      <c r="E379" s="21">
        <v>31.080000000000002</v>
      </c>
      <c r="F379" s="31">
        <v>2500</v>
      </c>
      <c r="G379" s="31">
        <f>ROUND(SUM(O379)/E379,0)</f>
        <v>2145</v>
      </c>
      <c r="H379" s="31">
        <f>F379+G379</f>
        <v>4645</v>
      </c>
      <c r="I379" s="18">
        <f t="shared" si="46"/>
        <v>144367</v>
      </c>
      <c r="J379" s="19" t="s">
        <v>250</v>
      </c>
      <c r="K379" s="19" t="s">
        <v>251</v>
      </c>
      <c r="L379" s="21">
        <v>3</v>
      </c>
      <c r="M379" s="21">
        <f>ROUND(E379*L379,6)</f>
        <v>93.24</v>
      </c>
      <c r="N379" s="21">
        <v>715</v>
      </c>
      <c r="O379" s="18">
        <f t="shared" si="48"/>
        <v>66667</v>
      </c>
      <c r="P379" s="3"/>
    </row>
    <row r="380" spans="1:16" x14ac:dyDescent="0.25">
      <c r="B380" s="14">
        <v>138</v>
      </c>
      <c r="C380" s="15" t="s">
        <v>260</v>
      </c>
      <c r="D380" s="16" t="s">
        <v>13</v>
      </c>
      <c r="E380" s="17">
        <v>222</v>
      </c>
      <c r="F380" s="18">
        <v>50</v>
      </c>
      <c r="G380" s="18"/>
      <c r="H380" s="18">
        <f t="shared" ref="H380" si="67">F380+G380</f>
        <v>50</v>
      </c>
      <c r="I380" s="18">
        <f t="shared" si="46"/>
        <v>11100</v>
      </c>
      <c r="J380" s="15"/>
      <c r="K380" s="15"/>
      <c r="L380" s="17"/>
      <c r="M380" s="17"/>
      <c r="N380" s="17"/>
      <c r="O380" s="18"/>
      <c r="P380" s="3"/>
    </row>
    <row r="381" spans="1:16" x14ac:dyDescent="0.25">
      <c r="B381" s="32">
        <v>139</v>
      </c>
      <c r="C381" s="19" t="s">
        <v>267</v>
      </c>
      <c r="D381" s="37" t="s">
        <v>29</v>
      </c>
      <c r="E381" s="21">
        <v>457.44</v>
      </c>
      <c r="F381" s="31">
        <v>2500</v>
      </c>
      <c r="G381" s="31">
        <f>ROUND(SUM(O381)/E381,0)</f>
        <v>2145</v>
      </c>
      <c r="H381" s="31">
        <f>F381+G381</f>
        <v>4645</v>
      </c>
      <c r="I381" s="31">
        <f>ROUND(E381*H381,0)</f>
        <v>2124809</v>
      </c>
      <c r="J381" s="19" t="s">
        <v>250</v>
      </c>
      <c r="K381" s="19" t="s">
        <v>251</v>
      </c>
      <c r="L381" s="21">
        <v>3</v>
      </c>
      <c r="M381" s="21">
        <f>ROUND(E381*L381,6)</f>
        <v>1372.32</v>
      </c>
      <c r="N381" s="21">
        <v>715</v>
      </c>
      <c r="O381" s="18">
        <f t="shared" si="48"/>
        <v>981209</v>
      </c>
      <c r="P381" s="3"/>
    </row>
    <row r="382" spans="1:16" x14ac:dyDescent="0.25">
      <c r="B382" s="14">
        <v>140</v>
      </c>
      <c r="C382" s="15" t="s">
        <v>261</v>
      </c>
      <c r="D382" s="16" t="s">
        <v>13</v>
      </c>
      <c r="E382" s="17">
        <v>288</v>
      </c>
      <c r="F382" s="18">
        <v>100</v>
      </c>
      <c r="G382" s="18"/>
      <c r="H382" s="18">
        <f t="shared" ref="H382:H383" si="68">F382+G382</f>
        <v>100</v>
      </c>
      <c r="I382" s="18">
        <f t="shared" si="46"/>
        <v>28800</v>
      </c>
      <c r="J382" s="15"/>
      <c r="K382" s="15"/>
      <c r="L382" s="17"/>
      <c r="M382" s="17"/>
      <c r="N382" s="17"/>
      <c r="O382" s="18"/>
      <c r="P382" s="3"/>
    </row>
    <row r="383" spans="1:16" x14ac:dyDescent="0.25">
      <c r="B383" s="14">
        <v>141</v>
      </c>
      <c r="C383" s="15" t="s">
        <v>268</v>
      </c>
      <c r="D383" s="16" t="s">
        <v>13</v>
      </c>
      <c r="E383" s="17">
        <v>1450</v>
      </c>
      <c r="F383" s="18">
        <v>150</v>
      </c>
      <c r="G383" s="18"/>
      <c r="H383" s="18">
        <f t="shared" si="68"/>
        <v>150</v>
      </c>
      <c r="I383" s="18">
        <f t="shared" si="46"/>
        <v>217500</v>
      </c>
      <c r="J383" s="15"/>
      <c r="K383" s="15"/>
      <c r="L383" s="17"/>
      <c r="M383" s="17"/>
      <c r="N383" s="17"/>
      <c r="O383" s="18"/>
      <c r="P383" s="3"/>
    </row>
    <row r="384" spans="1:16" x14ac:dyDescent="0.25">
      <c r="B384" s="14">
        <v>142</v>
      </c>
      <c r="C384" s="15" t="s">
        <v>262</v>
      </c>
      <c r="D384" s="16" t="s">
        <v>13</v>
      </c>
      <c r="E384" s="17">
        <v>2612</v>
      </c>
      <c r="F384" s="18">
        <v>200</v>
      </c>
      <c r="G384" s="18"/>
      <c r="H384" s="18">
        <f t="shared" ref="H384:H385" si="69">F384+G384</f>
        <v>200</v>
      </c>
      <c r="I384" s="18">
        <f t="shared" si="46"/>
        <v>522400</v>
      </c>
      <c r="J384" s="15"/>
      <c r="K384" s="15"/>
      <c r="L384" s="17"/>
      <c r="M384" s="17"/>
      <c r="N384" s="17"/>
      <c r="O384" s="18"/>
      <c r="P384" s="3"/>
    </row>
    <row r="385" spans="1:16" x14ac:dyDescent="0.25">
      <c r="B385" s="14">
        <v>143</v>
      </c>
      <c r="C385" s="15" t="s">
        <v>263</v>
      </c>
      <c r="D385" s="16" t="s">
        <v>13</v>
      </c>
      <c r="E385" s="17">
        <v>1080</v>
      </c>
      <c r="F385" s="18">
        <v>50</v>
      </c>
      <c r="G385" s="18"/>
      <c r="H385" s="18">
        <f t="shared" si="69"/>
        <v>50</v>
      </c>
      <c r="I385" s="18">
        <f t="shared" si="46"/>
        <v>54000</v>
      </c>
      <c r="J385" s="15"/>
      <c r="K385" s="15"/>
      <c r="L385" s="17"/>
      <c r="M385" s="17"/>
      <c r="N385" s="17"/>
      <c r="O385" s="18"/>
      <c r="P385" s="3"/>
    </row>
    <row r="386" spans="1:16" ht="26.4" x14ac:dyDescent="0.25">
      <c r="B386" s="14">
        <v>144</v>
      </c>
      <c r="C386" s="15" t="s">
        <v>264</v>
      </c>
      <c r="D386" s="16" t="s">
        <v>13</v>
      </c>
      <c r="E386" s="17">
        <v>2229.6000000000004</v>
      </c>
      <c r="F386" s="18">
        <v>50</v>
      </c>
      <c r="G386" s="18"/>
      <c r="H386" s="18">
        <f t="shared" ref="H386" si="70">F386+G386</f>
        <v>50</v>
      </c>
      <c r="I386" s="18">
        <f t="shared" si="46"/>
        <v>111480</v>
      </c>
      <c r="J386" s="15"/>
      <c r="K386" s="15"/>
      <c r="L386" s="17"/>
      <c r="M386" s="17"/>
      <c r="N386" s="17"/>
      <c r="O386" s="18"/>
      <c r="P386" s="3"/>
    </row>
    <row r="387" spans="1:16" x14ac:dyDescent="0.25">
      <c r="B387" s="32">
        <v>145</v>
      </c>
      <c r="C387" s="19" t="s">
        <v>266</v>
      </c>
      <c r="D387" s="32" t="s">
        <v>29</v>
      </c>
      <c r="E387" s="21">
        <v>14.9</v>
      </c>
      <c r="F387" s="31">
        <v>2500</v>
      </c>
      <c r="G387" s="31">
        <f>ROUND(SUM(O387)/E387,0)</f>
        <v>2145</v>
      </c>
      <c r="H387" s="31">
        <f>F387+G387</f>
        <v>4645</v>
      </c>
      <c r="I387" s="18">
        <f t="shared" si="46"/>
        <v>69211</v>
      </c>
      <c r="J387" s="19" t="s">
        <v>250</v>
      </c>
      <c r="K387" s="19" t="s">
        <v>251</v>
      </c>
      <c r="L387" s="21">
        <v>3</v>
      </c>
      <c r="M387" s="21">
        <f>ROUND(E387*L387,6)</f>
        <v>44.7</v>
      </c>
      <c r="N387" s="21">
        <v>715</v>
      </c>
      <c r="O387" s="18">
        <f t="shared" si="48"/>
        <v>31961</v>
      </c>
      <c r="P387" s="3"/>
    </row>
    <row r="388" spans="1:16" x14ac:dyDescent="0.25">
      <c r="B388" s="32">
        <v>146</v>
      </c>
      <c r="C388" s="19" t="s">
        <v>269</v>
      </c>
      <c r="D388" s="32" t="s">
        <v>78</v>
      </c>
      <c r="E388" s="21">
        <v>2488</v>
      </c>
      <c r="F388" s="31">
        <v>1000</v>
      </c>
      <c r="G388" s="31"/>
      <c r="H388" s="31">
        <f>F388+G388</f>
        <v>1000</v>
      </c>
      <c r="I388" s="31">
        <f>ROUND(E388*H388,0)</f>
        <v>2488000</v>
      </c>
      <c r="J388" s="19"/>
      <c r="K388" s="19"/>
      <c r="L388" s="21"/>
      <c r="M388" s="21"/>
      <c r="N388" s="21"/>
      <c r="O388" s="18"/>
      <c r="P388" s="3"/>
    </row>
    <row r="389" spans="1:16" x14ac:dyDescent="0.25">
      <c r="B389" s="14">
        <v>147</v>
      </c>
      <c r="C389" s="19" t="s">
        <v>218</v>
      </c>
      <c r="D389" s="14" t="s">
        <v>217</v>
      </c>
      <c r="E389" s="17">
        <f>ROUND(E388/9,0)</f>
        <v>276</v>
      </c>
      <c r="F389" s="18"/>
      <c r="G389" s="18">
        <f t="shared" ref="G389" si="71">ROUND(SUM(O389)/E389,0)</f>
        <v>11000</v>
      </c>
      <c r="H389" s="18">
        <f t="shared" ref="H389" si="72">F389+G389</f>
        <v>11000</v>
      </c>
      <c r="I389" s="18">
        <f t="shared" ref="I389" si="73">ROUND(E389*H389,0)</f>
        <v>3036000</v>
      </c>
      <c r="J389" s="15" t="s">
        <v>254</v>
      </c>
      <c r="K389" s="15" t="s">
        <v>15</v>
      </c>
      <c r="L389" s="17" t="s">
        <v>175</v>
      </c>
      <c r="M389" s="18">
        <f>ROUND(E388/9,0)</f>
        <v>276</v>
      </c>
      <c r="N389" s="17">
        <v>11000</v>
      </c>
      <c r="O389" s="18">
        <f t="shared" ref="O389:O432" si="74">ROUND(M389*N389,0)</f>
        <v>3036000</v>
      </c>
      <c r="P389" s="3"/>
    </row>
    <row r="390" spans="1:16" x14ac:dyDescent="0.25">
      <c r="A390" s="7"/>
      <c r="B390" s="8" t="s">
        <v>270</v>
      </c>
      <c r="C390" s="9"/>
      <c r="D390" s="10"/>
      <c r="E390" s="11"/>
      <c r="F390" s="35"/>
      <c r="G390" s="35"/>
      <c r="H390" s="35"/>
      <c r="I390" s="18"/>
      <c r="J390" s="12"/>
      <c r="K390" s="12"/>
      <c r="L390" s="11"/>
      <c r="M390" s="11"/>
      <c r="N390" s="11"/>
      <c r="O390" s="18"/>
      <c r="P390" s="3"/>
    </row>
    <row r="391" spans="1:16" s="6" customFormat="1" x14ac:dyDescent="0.25">
      <c r="A391" s="25"/>
      <c r="B391" s="26" t="s">
        <v>278</v>
      </c>
      <c r="C391" s="27"/>
      <c r="D391" s="28"/>
      <c r="E391" s="29"/>
      <c r="F391" s="36"/>
      <c r="G391" s="36"/>
      <c r="H391" s="36"/>
      <c r="I391" s="18"/>
      <c r="J391" s="30"/>
      <c r="K391" s="30"/>
      <c r="L391" s="29"/>
      <c r="M391" s="29"/>
      <c r="N391" s="29"/>
      <c r="O391" s="18"/>
      <c r="P391" s="3"/>
    </row>
    <row r="392" spans="1:16" ht="26.4" x14ac:dyDescent="0.25">
      <c r="B392" s="32">
        <v>148</v>
      </c>
      <c r="C392" s="19" t="s">
        <v>271</v>
      </c>
      <c r="D392" s="37" t="s">
        <v>29</v>
      </c>
      <c r="E392" s="21">
        <v>33.129760000000005</v>
      </c>
      <c r="F392" s="31">
        <v>9000</v>
      </c>
      <c r="G392" s="31">
        <f>ROUND(SUM(O392:O394)/E392,0)</f>
        <v>6943</v>
      </c>
      <c r="H392" s="31">
        <f>F392+G392</f>
        <v>15943</v>
      </c>
      <c r="I392" s="31">
        <f>ROUND(E392*H392,0)</f>
        <v>528188</v>
      </c>
      <c r="J392" s="19" t="s">
        <v>273</v>
      </c>
      <c r="K392" s="19" t="s">
        <v>174</v>
      </c>
      <c r="L392" s="21">
        <v>450</v>
      </c>
      <c r="M392" s="21">
        <f>ROUND(E392*L392,6)</f>
        <v>14908.392</v>
      </c>
      <c r="N392" s="21">
        <v>13.2</v>
      </c>
      <c r="O392" s="18">
        <f t="shared" si="74"/>
        <v>196791</v>
      </c>
      <c r="P392" s="3"/>
    </row>
    <row r="393" spans="1:16" x14ac:dyDescent="0.25">
      <c r="B393" s="32"/>
      <c r="C393" s="19"/>
      <c r="D393" s="32"/>
      <c r="E393" s="21"/>
      <c r="F393" s="31"/>
      <c r="G393" s="31"/>
      <c r="H393" s="31"/>
      <c r="I393" s="31"/>
      <c r="J393" s="19" t="s">
        <v>274</v>
      </c>
      <c r="K393" s="19" t="s">
        <v>13</v>
      </c>
      <c r="L393" s="21">
        <v>1.08</v>
      </c>
      <c r="M393" s="21">
        <f>ROUND(E392*L393,6)</f>
        <v>35.780141</v>
      </c>
      <c r="N393" s="21">
        <v>165</v>
      </c>
      <c r="O393" s="18">
        <f t="shared" si="74"/>
        <v>5904</v>
      </c>
      <c r="P393" s="3"/>
    </row>
    <row r="394" spans="1:16" x14ac:dyDescent="0.25">
      <c r="B394" s="32"/>
      <c r="C394" s="19"/>
      <c r="D394" s="32"/>
      <c r="E394" s="21"/>
      <c r="F394" s="31"/>
      <c r="G394" s="31"/>
      <c r="H394" s="31"/>
      <c r="I394" s="31"/>
      <c r="J394" s="19" t="s">
        <v>272</v>
      </c>
      <c r="K394" s="19" t="s">
        <v>29</v>
      </c>
      <c r="L394" s="21">
        <v>0.25</v>
      </c>
      <c r="M394" s="21">
        <f>ROUND(E392*L394,6)</f>
        <v>8.2824399999999994</v>
      </c>
      <c r="N394" s="21">
        <v>3300</v>
      </c>
      <c r="O394" s="18">
        <f t="shared" si="74"/>
        <v>27332</v>
      </c>
      <c r="P394" s="3"/>
    </row>
    <row r="395" spans="1:16" ht="26.4" x14ac:dyDescent="0.25">
      <c r="B395" s="32">
        <v>149</v>
      </c>
      <c r="C395" s="19" t="s">
        <v>277</v>
      </c>
      <c r="D395" s="37" t="s">
        <v>29</v>
      </c>
      <c r="E395" s="21">
        <v>253.06</v>
      </c>
      <c r="F395" s="31">
        <v>3000</v>
      </c>
      <c r="G395" s="31">
        <f>ROUND(SUM(O395:O396)/E395,0)</f>
        <v>3029</v>
      </c>
      <c r="H395" s="31">
        <f>F395+G395</f>
        <v>6029</v>
      </c>
      <c r="I395" s="31">
        <f>ROUND(E395*H395,0)</f>
        <v>1525699</v>
      </c>
      <c r="J395" s="19" t="s">
        <v>275</v>
      </c>
      <c r="K395" s="19" t="s">
        <v>29</v>
      </c>
      <c r="L395" s="21">
        <v>0.92</v>
      </c>
      <c r="M395" s="21">
        <f>ROUND(E395*L395,6)</f>
        <v>232.8152</v>
      </c>
      <c r="N395" s="21">
        <v>2970</v>
      </c>
      <c r="O395" s="18">
        <f t="shared" si="74"/>
        <v>691461</v>
      </c>
      <c r="P395" s="3"/>
    </row>
    <row r="396" spans="1:16" x14ac:dyDescent="0.25">
      <c r="B396" s="32"/>
      <c r="C396" s="19"/>
      <c r="D396" s="32"/>
      <c r="E396" s="21"/>
      <c r="F396" s="31"/>
      <c r="G396" s="31"/>
      <c r="H396" s="31"/>
      <c r="I396" s="31"/>
      <c r="J396" s="19" t="s">
        <v>276</v>
      </c>
      <c r="K396" s="19" t="s">
        <v>18</v>
      </c>
      <c r="L396" s="21">
        <v>30</v>
      </c>
      <c r="M396" s="21">
        <f>ROUND(E395*L396,6)</f>
        <v>7591.8</v>
      </c>
      <c r="N396" s="21">
        <v>9.9</v>
      </c>
      <c r="O396" s="18">
        <f t="shared" si="74"/>
        <v>75159</v>
      </c>
      <c r="P396" s="3"/>
    </row>
    <row r="397" spans="1:16" s="6" customFormat="1" x14ac:dyDescent="0.25">
      <c r="A397" s="25"/>
      <c r="B397" s="26" t="s">
        <v>279</v>
      </c>
      <c r="C397" s="27"/>
      <c r="D397" s="28"/>
      <c r="E397" s="29"/>
      <c r="F397" s="36"/>
      <c r="G397" s="36"/>
      <c r="H397" s="36"/>
      <c r="I397" s="18"/>
      <c r="J397" s="30"/>
      <c r="K397" s="30"/>
      <c r="L397" s="29"/>
      <c r="M397" s="29"/>
      <c r="N397" s="29"/>
      <c r="O397" s="18"/>
      <c r="P397" s="3"/>
    </row>
    <row r="398" spans="1:16" ht="26.4" x14ac:dyDescent="0.25">
      <c r="B398" s="14">
        <v>150</v>
      </c>
      <c r="C398" s="15" t="s">
        <v>280</v>
      </c>
      <c r="D398" s="14" t="s">
        <v>174</v>
      </c>
      <c r="E398" s="17">
        <v>1</v>
      </c>
      <c r="F398" s="31">
        <v>1000</v>
      </c>
      <c r="G398" s="18">
        <f>ROUND(SUM(O398:O400)/E398,0)</f>
        <v>403</v>
      </c>
      <c r="H398" s="18">
        <f>F398+G398</f>
        <v>1403</v>
      </c>
      <c r="I398" s="18">
        <f>ROUND(E398*H398,0)</f>
        <v>1403</v>
      </c>
      <c r="J398" s="15" t="s">
        <v>281</v>
      </c>
      <c r="K398" s="15" t="s">
        <v>18</v>
      </c>
      <c r="L398" s="17">
        <v>4.93</v>
      </c>
      <c r="M398" s="17">
        <f>ROUND(E398*L398,6)</f>
        <v>4.93</v>
      </c>
      <c r="N398" s="17">
        <v>33</v>
      </c>
      <c r="O398" s="18">
        <f t="shared" si="74"/>
        <v>163</v>
      </c>
      <c r="P398" s="3"/>
    </row>
    <row r="399" spans="1:16" x14ac:dyDescent="0.25">
      <c r="B399" s="14"/>
      <c r="C399" s="15"/>
      <c r="D399" s="14"/>
      <c r="E399" s="17"/>
      <c r="F399" s="31"/>
      <c r="G399" s="18"/>
      <c r="H399" s="18"/>
      <c r="I399" s="18"/>
      <c r="J399" s="15" t="s">
        <v>282</v>
      </c>
      <c r="K399" s="15" t="s">
        <v>18</v>
      </c>
      <c r="L399" s="17">
        <v>0.59</v>
      </c>
      <c r="M399" s="17">
        <f>ROUND(E398*L399,6)</f>
        <v>0.59</v>
      </c>
      <c r="N399" s="17">
        <v>33</v>
      </c>
      <c r="O399" s="18">
        <f t="shared" si="74"/>
        <v>19</v>
      </c>
      <c r="P399" s="3"/>
    </row>
    <row r="400" spans="1:16" x14ac:dyDescent="0.25">
      <c r="B400" s="14"/>
      <c r="C400" s="15"/>
      <c r="D400" s="14"/>
      <c r="E400" s="17"/>
      <c r="F400" s="31"/>
      <c r="G400" s="18"/>
      <c r="H400" s="18"/>
      <c r="I400" s="18"/>
      <c r="J400" s="15" t="s">
        <v>283</v>
      </c>
      <c r="K400" s="15" t="s">
        <v>29</v>
      </c>
      <c r="L400" s="20">
        <v>6.0999999999999999E-2</v>
      </c>
      <c r="M400" s="17">
        <f>ROUND(E398*L400,6)</f>
        <v>6.0999999999999999E-2</v>
      </c>
      <c r="N400" s="17">
        <v>3625</v>
      </c>
      <c r="O400" s="18">
        <f t="shared" si="74"/>
        <v>221</v>
      </c>
      <c r="P400" s="3"/>
    </row>
    <row r="401" spans="2:16" ht="26.4" x14ac:dyDescent="0.25">
      <c r="B401" s="14">
        <v>151</v>
      </c>
      <c r="C401" s="15" t="s">
        <v>284</v>
      </c>
      <c r="D401" s="14" t="s">
        <v>174</v>
      </c>
      <c r="E401" s="17">
        <v>3</v>
      </c>
      <c r="F401" s="31">
        <v>1000</v>
      </c>
      <c r="G401" s="18">
        <f>ROUND(SUM(O401:O403)/E401,0)</f>
        <v>338</v>
      </c>
      <c r="H401" s="18">
        <f>F401+G401</f>
        <v>1338</v>
      </c>
      <c r="I401" s="18">
        <f>ROUND(E401*H401,0)</f>
        <v>4014</v>
      </c>
      <c r="J401" s="15" t="s">
        <v>281</v>
      </c>
      <c r="K401" s="15" t="s">
        <v>18</v>
      </c>
      <c r="L401" s="17">
        <v>4.13</v>
      </c>
      <c r="M401" s="17">
        <f>ROUND(E401*L401,6)</f>
        <v>12.39</v>
      </c>
      <c r="N401" s="17">
        <v>33</v>
      </c>
      <c r="O401" s="18">
        <f t="shared" si="74"/>
        <v>409</v>
      </c>
      <c r="P401" s="3"/>
    </row>
    <row r="402" spans="2:16" x14ac:dyDescent="0.25">
      <c r="B402" s="14"/>
      <c r="C402" s="15"/>
      <c r="D402" s="14"/>
      <c r="E402" s="17"/>
      <c r="F402" s="31"/>
      <c r="G402" s="18"/>
      <c r="H402" s="18"/>
      <c r="I402" s="18"/>
      <c r="J402" s="15" t="s">
        <v>282</v>
      </c>
      <c r="K402" s="15" t="s">
        <v>18</v>
      </c>
      <c r="L402" s="17">
        <v>0.49</v>
      </c>
      <c r="M402" s="17">
        <f>ROUND(E401*L402,6)</f>
        <v>1.47</v>
      </c>
      <c r="N402" s="17">
        <v>33</v>
      </c>
      <c r="O402" s="18">
        <f t="shared" si="74"/>
        <v>49</v>
      </c>
      <c r="P402" s="3"/>
    </row>
    <row r="403" spans="2:16" x14ac:dyDescent="0.25">
      <c r="B403" s="14"/>
      <c r="C403" s="15"/>
      <c r="D403" s="14"/>
      <c r="E403" s="17"/>
      <c r="F403" s="31"/>
      <c r="G403" s="18"/>
      <c r="H403" s="18"/>
      <c r="I403" s="18"/>
      <c r="J403" s="15" t="s">
        <v>283</v>
      </c>
      <c r="K403" s="15" t="s">
        <v>29</v>
      </c>
      <c r="L403" s="20">
        <v>5.0999999999999997E-2</v>
      </c>
      <c r="M403" s="17">
        <f>ROUND(E401*L403,6)</f>
        <v>0.153</v>
      </c>
      <c r="N403" s="17">
        <v>3625</v>
      </c>
      <c r="O403" s="18">
        <f t="shared" si="74"/>
        <v>555</v>
      </c>
      <c r="P403" s="3"/>
    </row>
    <row r="404" spans="2:16" ht="26.4" x14ac:dyDescent="0.25">
      <c r="B404" s="14">
        <v>152</v>
      </c>
      <c r="C404" s="15" t="s">
        <v>285</v>
      </c>
      <c r="D404" s="14" t="s">
        <v>174</v>
      </c>
      <c r="E404" s="17">
        <v>8</v>
      </c>
      <c r="F404" s="31">
        <v>1000</v>
      </c>
      <c r="G404" s="18">
        <f>ROUND(SUM(O404:O406)/E404,0)</f>
        <v>179</v>
      </c>
      <c r="H404" s="18">
        <f>F404+G404</f>
        <v>1179</v>
      </c>
      <c r="I404" s="18">
        <f>ROUND(E404*H404,0)</f>
        <v>9432</v>
      </c>
      <c r="J404" s="15" t="s">
        <v>281</v>
      </c>
      <c r="K404" s="15" t="s">
        <v>18</v>
      </c>
      <c r="L404" s="17">
        <v>2.5299999999999998</v>
      </c>
      <c r="M404" s="17">
        <f>ROUND(E404*L404,6)</f>
        <v>20.239999999999998</v>
      </c>
      <c r="N404" s="17">
        <v>33</v>
      </c>
      <c r="O404" s="18">
        <f t="shared" si="74"/>
        <v>668</v>
      </c>
      <c r="P404" s="3"/>
    </row>
    <row r="405" spans="2:16" x14ac:dyDescent="0.25">
      <c r="B405" s="14"/>
      <c r="C405" s="15"/>
      <c r="D405" s="14"/>
      <c r="E405" s="17"/>
      <c r="F405" s="31"/>
      <c r="G405" s="18"/>
      <c r="H405" s="18"/>
      <c r="I405" s="18"/>
      <c r="J405" s="15" t="s">
        <v>282</v>
      </c>
      <c r="K405" s="15" t="s">
        <v>18</v>
      </c>
      <c r="L405" s="17">
        <v>0.59</v>
      </c>
      <c r="M405" s="17">
        <f>ROUND(E404*L405,6)</f>
        <v>4.72</v>
      </c>
      <c r="N405" s="17">
        <v>33</v>
      </c>
      <c r="O405" s="18">
        <f t="shared" si="74"/>
        <v>156</v>
      </c>
      <c r="P405" s="3"/>
    </row>
    <row r="406" spans="2:16" x14ac:dyDescent="0.25">
      <c r="B406" s="14"/>
      <c r="C406" s="15"/>
      <c r="D406" s="14"/>
      <c r="E406" s="17"/>
      <c r="F406" s="31"/>
      <c r="G406" s="18"/>
      <c r="H406" s="18"/>
      <c r="I406" s="18"/>
      <c r="J406" s="15" t="s">
        <v>283</v>
      </c>
      <c r="K406" s="15" t="s">
        <v>29</v>
      </c>
      <c r="L406" s="20">
        <v>2.1000000000000001E-2</v>
      </c>
      <c r="M406" s="17">
        <f>ROUND(E404*L406,6)</f>
        <v>0.16800000000000001</v>
      </c>
      <c r="N406" s="17">
        <v>3625</v>
      </c>
      <c r="O406" s="18">
        <f t="shared" si="74"/>
        <v>609</v>
      </c>
      <c r="P406" s="3"/>
    </row>
    <row r="407" spans="2:16" ht="26.4" x14ac:dyDescent="0.25">
      <c r="B407" s="14">
        <v>153</v>
      </c>
      <c r="C407" s="15" t="s">
        <v>286</v>
      </c>
      <c r="D407" s="14" t="s">
        <v>18</v>
      </c>
      <c r="E407" s="17">
        <f>69.63*2</f>
        <v>139.26</v>
      </c>
      <c r="F407" s="31">
        <v>70</v>
      </c>
      <c r="G407" s="18">
        <f>ROUND(SUM(O407:O409)/E407,0)</f>
        <v>55</v>
      </c>
      <c r="H407" s="18">
        <f>F407+G407</f>
        <v>125</v>
      </c>
      <c r="I407" s="18">
        <f>ROUND(E407*H407,0)</f>
        <v>17408</v>
      </c>
      <c r="J407" s="15" t="s">
        <v>290</v>
      </c>
      <c r="K407" s="15" t="s">
        <v>18</v>
      </c>
      <c r="L407" s="17" t="s">
        <v>175</v>
      </c>
      <c r="M407" s="17">
        <f>61*2</f>
        <v>122</v>
      </c>
      <c r="N407" s="17">
        <v>44</v>
      </c>
      <c r="O407" s="18">
        <f t="shared" si="74"/>
        <v>5368</v>
      </c>
      <c r="P407" s="3"/>
    </row>
    <row r="408" spans="2:16" x14ac:dyDescent="0.25">
      <c r="B408" s="14"/>
      <c r="C408" s="15"/>
      <c r="D408" s="14"/>
      <c r="E408" s="17"/>
      <c r="F408" s="31"/>
      <c r="G408" s="18"/>
      <c r="H408" s="18"/>
      <c r="I408" s="18"/>
      <c r="J408" s="15" t="s">
        <v>288</v>
      </c>
      <c r="K408" s="15" t="s">
        <v>18</v>
      </c>
      <c r="L408" s="17" t="s">
        <v>175</v>
      </c>
      <c r="M408" s="17">
        <f>8.63*2</f>
        <v>17.260000000000002</v>
      </c>
      <c r="N408" s="17">
        <v>33</v>
      </c>
      <c r="O408" s="18">
        <f t="shared" si="74"/>
        <v>570</v>
      </c>
      <c r="P408" s="3"/>
    </row>
    <row r="409" spans="2:16" x14ac:dyDescent="0.25">
      <c r="B409" s="14"/>
      <c r="C409" s="15"/>
      <c r="D409" s="14"/>
      <c r="E409" s="17"/>
      <c r="F409" s="31"/>
      <c r="G409" s="18"/>
      <c r="H409" s="18"/>
      <c r="I409" s="18"/>
      <c r="J409" s="15" t="s">
        <v>289</v>
      </c>
      <c r="K409" s="15" t="s">
        <v>15</v>
      </c>
      <c r="L409" s="17" t="s">
        <v>175</v>
      </c>
      <c r="M409" s="17">
        <f>40*2</f>
        <v>80</v>
      </c>
      <c r="N409" s="17">
        <v>22</v>
      </c>
      <c r="O409" s="18">
        <f t="shared" si="74"/>
        <v>1760</v>
      </c>
      <c r="P409" s="3"/>
    </row>
    <row r="410" spans="2:16" ht="26.4" x14ac:dyDescent="0.25">
      <c r="B410" s="14">
        <v>154</v>
      </c>
      <c r="C410" s="15" t="s">
        <v>287</v>
      </c>
      <c r="D410" s="14" t="s">
        <v>18</v>
      </c>
      <c r="E410" s="17">
        <v>49.04</v>
      </c>
      <c r="F410" s="31">
        <v>70</v>
      </c>
      <c r="G410" s="18">
        <f>ROUND(SUM(O410:O412)/E410,0)</f>
        <v>55</v>
      </c>
      <c r="H410" s="18">
        <f>F410+G410</f>
        <v>125</v>
      </c>
      <c r="I410" s="18">
        <f>ROUND(E410*H410,0)</f>
        <v>6130</v>
      </c>
      <c r="J410" s="15" t="s">
        <v>290</v>
      </c>
      <c r="K410" s="15" t="s">
        <v>18</v>
      </c>
      <c r="L410" s="17" t="s">
        <v>175</v>
      </c>
      <c r="M410" s="17">
        <v>43</v>
      </c>
      <c r="N410" s="17">
        <v>44</v>
      </c>
      <c r="O410" s="18">
        <f t="shared" si="74"/>
        <v>1892</v>
      </c>
      <c r="P410" s="3"/>
    </row>
    <row r="411" spans="2:16" x14ac:dyDescent="0.25">
      <c r="B411" s="14"/>
      <c r="C411" s="15"/>
      <c r="D411" s="14"/>
      <c r="E411" s="17"/>
      <c r="F411" s="31"/>
      <c r="G411" s="18"/>
      <c r="H411" s="18"/>
      <c r="I411" s="18"/>
      <c r="J411" s="15" t="s">
        <v>288</v>
      </c>
      <c r="K411" s="15" t="s">
        <v>18</v>
      </c>
      <c r="L411" s="17" t="s">
        <v>175</v>
      </c>
      <c r="M411" s="17">
        <v>6.04</v>
      </c>
      <c r="N411" s="17">
        <v>33</v>
      </c>
      <c r="O411" s="18">
        <f t="shared" si="74"/>
        <v>199</v>
      </c>
      <c r="P411" s="3"/>
    </row>
    <row r="412" spans="2:16" x14ac:dyDescent="0.25">
      <c r="B412" s="14"/>
      <c r="C412" s="15"/>
      <c r="D412" s="14"/>
      <c r="E412" s="17"/>
      <c r="F412" s="31"/>
      <c r="G412" s="18"/>
      <c r="H412" s="18"/>
      <c r="I412" s="18"/>
      <c r="J412" s="15" t="s">
        <v>289</v>
      </c>
      <c r="K412" s="15" t="s">
        <v>15</v>
      </c>
      <c r="L412" s="17" t="s">
        <v>175</v>
      </c>
      <c r="M412" s="17">
        <v>28</v>
      </c>
      <c r="N412" s="17">
        <v>22</v>
      </c>
      <c r="O412" s="18">
        <f t="shared" si="74"/>
        <v>616</v>
      </c>
      <c r="P412" s="3"/>
    </row>
    <row r="413" spans="2:16" ht="26.4" x14ac:dyDescent="0.25">
      <c r="B413" s="14">
        <v>155</v>
      </c>
      <c r="C413" s="15" t="s">
        <v>291</v>
      </c>
      <c r="D413" s="14" t="s">
        <v>18</v>
      </c>
      <c r="E413" s="17">
        <f>69.63*2</f>
        <v>139.26</v>
      </c>
      <c r="F413" s="31">
        <v>70</v>
      </c>
      <c r="G413" s="18">
        <f>ROUND(SUM(O413:O415)/E413,0)</f>
        <v>55</v>
      </c>
      <c r="H413" s="18">
        <f>F413+G413</f>
        <v>125</v>
      </c>
      <c r="I413" s="18">
        <f>ROUND(E413*H413,0)</f>
        <v>17408</v>
      </c>
      <c r="J413" s="15" t="s">
        <v>290</v>
      </c>
      <c r="K413" s="15" t="s">
        <v>18</v>
      </c>
      <c r="L413" s="17" t="s">
        <v>175</v>
      </c>
      <c r="M413" s="17">
        <f>61*2</f>
        <v>122</v>
      </c>
      <c r="N413" s="17">
        <v>44</v>
      </c>
      <c r="O413" s="18">
        <f t="shared" si="74"/>
        <v>5368</v>
      </c>
      <c r="P413" s="3"/>
    </row>
    <row r="414" spans="2:16" x14ac:dyDescent="0.25">
      <c r="B414" s="14"/>
      <c r="C414" s="15"/>
      <c r="D414" s="14"/>
      <c r="E414" s="17"/>
      <c r="F414" s="31"/>
      <c r="G414" s="18"/>
      <c r="H414" s="18"/>
      <c r="I414" s="18"/>
      <c r="J414" s="15" t="s">
        <v>288</v>
      </c>
      <c r="K414" s="15" t="s">
        <v>18</v>
      </c>
      <c r="L414" s="17" t="s">
        <v>175</v>
      </c>
      <c r="M414" s="17">
        <f>8.63*2</f>
        <v>17.260000000000002</v>
      </c>
      <c r="N414" s="17">
        <v>33</v>
      </c>
      <c r="O414" s="18">
        <f t="shared" si="74"/>
        <v>570</v>
      </c>
      <c r="P414" s="3"/>
    </row>
    <row r="415" spans="2:16" x14ac:dyDescent="0.25">
      <c r="B415" s="14"/>
      <c r="C415" s="15"/>
      <c r="D415" s="14"/>
      <c r="E415" s="17"/>
      <c r="F415" s="31"/>
      <c r="G415" s="18"/>
      <c r="H415" s="18"/>
      <c r="I415" s="18"/>
      <c r="J415" s="15" t="s">
        <v>289</v>
      </c>
      <c r="K415" s="15" t="s">
        <v>15</v>
      </c>
      <c r="L415" s="17" t="s">
        <v>175</v>
      </c>
      <c r="M415" s="17">
        <f>40*2</f>
        <v>80</v>
      </c>
      <c r="N415" s="17">
        <v>22</v>
      </c>
      <c r="O415" s="18">
        <f t="shared" si="74"/>
        <v>1760</v>
      </c>
      <c r="P415" s="3"/>
    </row>
    <row r="416" spans="2:16" ht="26.4" x14ac:dyDescent="0.25">
      <c r="B416" s="14">
        <v>156</v>
      </c>
      <c r="C416" s="15" t="s">
        <v>292</v>
      </c>
      <c r="D416" s="14" t="s">
        <v>18</v>
      </c>
      <c r="E416" s="17">
        <f>65.76*2</f>
        <v>131.52000000000001</v>
      </c>
      <c r="F416" s="31">
        <v>70</v>
      </c>
      <c r="G416" s="18">
        <f>ROUND(SUM(O416:O418)/E416,0)</f>
        <v>55</v>
      </c>
      <c r="H416" s="18">
        <f>F416+G416</f>
        <v>125</v>
      </c>
      <c r="I416" s="18">
        <f>ROUND(E416*H416,0)</f>
        <v>16440</v>
      </c>
      <c r="J416" s="15" t="s">
        <v>290</v>
      </c>
      <c r="K416" s="15" t="s">
        <v>18</v>
      </c>
      <c r="L416" s="17" t="s">
        <v>175</v>
      </c>
      <c r="M416" s="17">
        <f>58*2</f>
        <v>116</v>
      </c>
      <c r="N416" s="17">
        <v>44</v>
      </c>
      <c r="O416" s="18">
        <f t="shared" si="74"/>
        <v>5104</v>
      </c>
      <c r="P416" s="3"/>
    </row>
    <row r="417" spans="1:16" x14ac:dyDescent="0.25">
      <c r="B417" s="14"/>
      <c r="C417" s="15"/>
      <c r="D417" s="14"/>
      <c r="E417" s="17"/>
      <c r="F417" s="31"/>
      <c r="G417" s="18"/>
      <c r="H417" s="18"/>
      <c r="I417" s="18"/>
      <c r="J417" s="15" t="s">
        <v>288</v>
      </c>
      <c r="K417" s="15" t="s">
        <v>18</v>
      </c>
      <c r="L417" s="17" t="s">
        <v>175</v>
      </c>
      <c r="M417" s="17">
        <f>7.76*2</f>
        <v>15.52</v>
      </c>
      <c r="N417" s="17">
        <v>33</v>
      </c>
      <c r="O417" s="18">
        <f t="shared" si="74"/>
        <v>512</v>
      </c>
      <c r="P417" s="3"/>
    </row>
    <row r="418" spans="1:16" x14ac:dyDescent="0.25">
      <c r="B418" s="14"/>
      <c r="C418" s="15"/>
      <c r="D418" s="14"/>
      <c r="E418" s="17"/>
      <c r="F418" s="31"/>
      <c r="G418" s="18"/>
      <c r="H418" s="18"/>
      <c r="I418" s="18"/>
      <c r="J418" s="15" t="s">
        <v>289</v>
      </c>
      <c r="K418" s="15" t="s">
        <v>15</v>
      </c>
      <c r="L418" s="17" t="s">
        <v>175</v>
      </c>
      <c r="M418" s="17">
        <f>36*2</f>
        <v>72</v>
      </c>
      <c r="N418" s="17">
        <v>22</v>
      </c>
      <c r="O418" s="18">
        <f t="shared" si="74"/>
        <v>1584</v>
      </c>
      <c r="P418" s="3"/>
    </row>
    <row r="419" spans="1:16" s="6" customFormat="1" x14ac:dyDescent="0.25">
      <c r="A419" s="25"/>
      <c r="B419" s="26" t="s">
        <v>295</v>
      </c>
      <c r="C419" s="27"/>
      <c r="D419" s="28"/>
      <c r="E419" s="29"/>
      <c r="F419" s="36"/>
      <c r="G419" s="36"/>
      <c r="H419" s="36"/>
      <c r="I419" s="18"/>
      <c r="J419" s="30"/>
      <c r="K419" s="30"/>
      <c r="L419" s="29"/>
      <c r="M419" s="29"/>
      <c r="N419" s="29"/>
      <c r="O419" s="18"/>
      <c r="P419" s="3"/>
    </row>
    <row r="420" spans="1:16" x14ac:dyDescent="0.25">
      <c r="B420" s="14">
        <v>157</v>
      </c>
      <c r="C420" s="15" t="s">
        <v>296</v>
      </c>
      <c r="D420" s="14" t="s">
        <v>29</v>
      </c>
      <c r="E420" s="17">
        <v>12.4</v>
      </c>
      <c r="F420" s="18">
        <v>10000</v>
      </c>
      <c r="G420" s="18">
        <f>ROUND(SUM(O420:O422)/E420,0)</f>
        <v>9292</v>
      </c>
      <c r="H420" s="18">
        <f>F420+G420</f>
        <v>19292</v>
      </c>
      <c r="I420" s="18">
        <f>ROUND(E420*H420,0)</f>
        <v>239221</v>
      </c>
      <c r="J420" s="15" t="s">
        <v>293</v>
      </c>
      <c r="K420" s="15" t="s">
        <v>29</v>
      </c>
      <c r="L420" s="17" t="s">
        <v>175</v>
      </c>
      <c r="M420" s="17">
        <f>6.52+6.14</f>
        <v>12.66</v>
      </c>
      <c r="N420" s="17">
        <v>4950</v>
      </c>
      <c r="O420" s="18">
        <f t="shared" si="74"/>
        <v>62667</v>
      </c>
      <c r="P420" s="3"/>
    </row>
    <row r="421" spans="1:16" x14ac:dyDescent="0.25">
      <c r="B421" s="14"/>
      <c r="C421" s="15"/>
      <c r="D421" s="14"/>
      <c r="E421" s="17"/>
      <c r="F421" s="18"/>
      <c r="G421" s="18"/>
      <c r="H421" s="18"/>
      <c r="I421" s="18"/>
      <c r="J421" s="15" t="s">
        <v>294</v>
      </c>
      <c r="K421" s="15" t="s">
        <v>18</v>
      </c>
      <c r="L421" s="17" t="s">
        <v>175</v>
      </c>
      <c r="M421" s="17">
        <v>1179.1199999999999</v>
      </c>
      <c r="N421" s="17">
        <v>33</v>
      </c>
      <c r="O421" s="18">
        <f t="shared" si="74"/>
        <v>38911</v>
      </c>
      <c r="P421" s="3"/>
    </row>
    <row r="422" spans="1:16" x14ac:dyDescent="0.25">
      <c r="B422" s="14"/>
      <c r="C422" s="15"/>
      <c r="D422" s="14"/>
      <c r="E422" s="17"/>
      <c r="F422" s="31"/>
      <c r="G422" s="18"/>
      <c r="H422" s="18"/>
      <c r="I422" s="18"/>
      <c r="J422" s="15" t="s">
        <v>297</v>
      </c>
      <c r="K422" s="15" t="s">
        <v>138</v>
      </c>
      <c r="L422" s="17">
        <v>1</v>
      </c>
      <c r="M422" s="17">
        <f>ROUND(E420*L422,6)</f>
        <v>12.4</v>
      </c>
      <c r="N422" s="17">
        <v>1100</v>
      </c>
      <c r="O422" s="18">
        <f t="shared" si="74"/>
        <v>13640</v>
      </c>
      <c r="P422" s="3"/>
    </row>
    <row r="423" spans="1:16" s="6" customFormat="1" x14ac:dyDescent="0.25">
      <c r="A423" s="25"/>
      <c r="B423" s="26" t="s">
        <v>298</v>
      </c>
      <c r="C423" s="27"/>
      <c r="D423" s="28"/>
      <c r="E423" s="29"/>
      <c r="F423" s="36"/>
      <c r="G423" s="36"/>
      <c r="H423" s="36"/>
      <c r="I423" s="18"/>
      <c r="J423" s="30"/>
      <c r="K423" s="30"/>
      <c r="L423" s="29"/>
      <c r="M423" s="29"/>
      <c r="N423" s="29"/>
      <c r="O423" s="18"/>
      <c r="P423" s="3"/>
    </row>
    <row r="424" spans="1:16" x14ac:dyDescent="0.25">
      <c r="A424" s="7"/>
      <c r="B424" s="14">
        <v>158</v>
      </c>
      <c r="C424" s="15" t="s">
        <v>299</v>
      </c>
      <c r="D424" s="14" t="s">
        <v>18</v>
      </c>
      <c r="E424" s="17">
        <v>91.62</v>
      </c>
      <c r="F424" s="18">
        <v>70</v>
      </c>
      <c r="G424" s="18">
        <f>ROUND(SUM(O424)/E424,0)</f>
        <v>34</v>
      </c>
      <c r="H424" s="18">
        <f>F424+G424</f>
        <v>104</v>
      </c>
      <c r="I424" s="18">
        <f>ROUND(E424*H424,0)</f>
        <v>9528</v>
      </c>
      <c r="J424" s="15" t="s">
        <v>300</v>
      </c>
      <c r="K424" s="15" t="s">
        <v>18</v>
      </c>
      <c r="L424" s="17">
        <v>1.03</v>
      </c>
      <c r="M424" s="17">
        <f>ROUND(E424*L424,6)</f>
        <v>94.368600000000001</v>
      </c>
      <c r="N424" s="17">
        <v>33</v>
      </c>
      <c r="O424" s="18">
        <f t="shared" si="74"/>
        <v>3114</v>
      </c>
      <c r="P424" s="3"/>
    </row>
    <row r="425" spans="1:16" s="6" customFormat="1" x14ac:dyDescent="0.25">
      <c r="A425" s="25"/>
      <c r="B425" s="26" t="s">
        <v>301</v>
      </c>
      <c r="C425" s="27"/>
      <c r="D425" s="28"/>
      <c r="E425" s="29"/>
      <c r="F425" s="36"/>
      <c r="G425" s="36"/>
      <c r="H425" s="36"/>
      <c r="I425" s="18"/>
      <c r="J425" s="30"/>
      <c r="K425" s="30"/>
      <c r="L425" s="29"/>
      <c r="M425" s="29"/>
      <c r="N425" s="29"/>
      <c r="O425" s="18"/>
      <c r="P425" s="3"/>
    </row>
    <row r="426" spans="1:16" x14ac:dyDescent="0.25">
      <c r="A426" s="7"/>
      <c r="B426" s="14">
        <v>159</v>
      </c>
      <c r="C426" s="15" t="s">
        <v>302</v>
      </c>
      <c r="D426" s="14" t="s">
        <v>29</v>
      </c>
      <c r="E426" s="17">
        <v>54.2</v>
      </c>
      <c r="F426" s="18">
        <v>1000</v>
      </c>
      <c r="G426" s="18">
        <f>ROUND(SUM(O426)/E426,0)</f>
        <v>2277</v>
      </c>
      <c r="H426" s="18">
        <f>F426+G426</f>
        <v>3277</v>
      </c>
      <c r="I426" s="18">
        <f>ROUND(E426*H426,0)</f>
        <v>177613</v>
      </c>
      <c r="J426" s="15" t="s">
        <v>303</v>
      </c>
      <c r="K426" s="15" t="s">
        <v>29</v>
      </c>
      <c r="L426" s="17">
        <v>1.1499999999999999</v>
      </c>
      <c r="M426" s="17">
        <f>ROUND(E426*L426,6)</f>
        <v>62.33</v>
      </c>
      <c r="N426" s="17">
        <v>1980</v>
      </c>
      <c r="O426" s="18">
        <f t="shared" si="74"/>
        <v>123413</v>
      </c>
      <c r="P426" s="3"/>
    </row>
    <row r="427" spans="1:16" x14ac:dyDescent="0.25">
      <c r="A427" s="7"/>
      <c r="B427" s="14">
        <v>160</v>
      </c>
      <c r="C427" s="15" t="s">
        <v>305</v>
      </c>
      <c r="D427" s="14" t="s">
        <v>29</v>
      </c>
      <c r="E427" s="17">
        <v>48.4</v>
      </c>
      <c r="F427" s="18">
        <v>4000</v>
      </c>
      <c r="G427" s="18">
        <f>ROUND(SUM(O427)/E427,0)</f>
        <v>3590</v>
      </c>
      <c r="H427" s="18">
        <f>F427+G427</f>
        <v>7590</v>
      </c>
      <c r="I427" s="18">
        <f>ROUND(E427*H427,0)</f>
        <v>367356</v>
      </c>
      <c r="J427" s="15" t="s">
        <v>304</v>
      </c>
      <c r="K427" s="15" t="s">
        <v>29</v>
      </c>
      <c r="L427" s="17">
        <v>1.02</v>
      </c>
      <c r="M427" s="17">
        <f>ROUND(E427*L427,6)</f>
        <v>49.368000000000002</v>
      </c>
      <c r="N427" s="17">
        <v>3520</v>
      </c>
      <c r="O427" s="18">
        <f t="shared" si="74"/>
        <v>173775</v>
      </c>
      <c r="P427" s="3"/>
    </row>
    <row r="428" spans="1:16" s="6" customFormat="1" x14ac:dyDescent="0.25">
      <c r="A428" s="25"/>
      <c r="B428" s="26" t="s">
        <v>306</v>
      </c>
      <c r="C428" s="27"/>
      <c r="D428" s="28"/>
      <c r="E428" s="29"/>
      <c r="F428" s="36"/>
      <c r="G428" s="36"/>
      <c r="H428" s="36"/>
      <c r="I428" s="18"/>
      <c r="J428" s="30"/>
      <c r="K428" s="30"/>
      <c r="L428" s="29"/>
      <c r="M428" s="29"/>
      <c r="N428" s="29"/>
      <c r="O428" s="18"/>
      <c r="P428" s="3"/>
    </row>
    <row r="429" spans="1:16" ht="26.4" x14ac:dyDescent="0.25">
      <c r="A429" s="7"/>
      <c r="B429" s="14">
        <v>161</v>
      </c>
      <c r="C429" s="15" t="s">
        <v>308</v>
      </c>
      <c r="D429" s="14" t="s">
        <v>29</v>
      </c>
      <c r="E429" s="17">
        <v>78.44</v>
      </c>
      <c r="F429" s="18">
        <v>300</v>
      </c>
      <c r="G429" s="18">
        <f>ROUND(SUM(O429)/E429,0)</f>
        <v>759</v>
      </c>
      <c r="H429" s="18">
        <f>F429+G429</f>
        <v>1059</v>
      </c>
      <c r="I429" s="18">
        <f>ROUND(E429*H429,0)</f>
        <v>83068</v>
      </c>
      <c r="J429" s="15" t="s">
        <v>307</v>
      </c>
      <c r="K429" s="15" t="s">
        <v>18</v>
      </c>
      <c r="L429" s="17">
        <v>1.1499999999999999</v>
      </c>
      <c r="M429" s="17">
        <f>ROUND(E429*L429,6)</f>
        <v>90.206000000000003</v>
      </c>
      <c r="N429" s="17">
        <v>660</v>
      </c>
      <c r="O429" s="18">
        <f t="shared" si="74"/>
        <v>59536</v>
      </c>
      <c r="P429" s="3"/>
    </row>
    <row r="430" spans="1:16" s="6" customFormat="1" x14ac:dyDescent="0.25">
      <c r="A430" s="25"/>
      <c r="B430" s="26" t="s">
        <v>309</v>
      </c>
      <c r="C430" s="27"/>
      <c r="D430" s="28"/>
      <c r="E430" s="29"/>
      <c r="F430" s="36"/>
      <c r="G430" s="36"/>
      <c r="H430" s="36"/>
      <c r="I430" s="18"/>
      <c r="J430" s="30"/>
      <c r="K430" s="30"/>
      <c r="L430" s="29"/>
      <c r="M430" s="29"/>
      <c r="N430" s="29"/>
      <c r="O430" s="18"/>
      <c r="P430" s="3"/>
    </row>
    <row r="431" spans="1:16" x14ac:dyDescent="0.25">
      <c r="A431" s="7"/>
      <c r="B431" s="14">
        <v>162</v>
      </c>
      <c r="C431" s="15" t="s">
        <v>311</v>
      </c>
      <c r="D431" s="16" t="s">
        <v>78</v>
      </c>
      <c r="E431" s="17">
        <v>29.11</v>
      </c>
      <c r="F431" s="18">
        <v>70000</v>
      </c>
      <c r="G431" s="18">
        <f>ROUND(SUM(O431)/E431,0)</f>
        <v>33990</v>
      </c>
      <c r="H431" s="18">
        <f>F431+G431</f>
        <v>103990</v>
      </c>
      <c r="I431" s="18">
        <f>ROUND(E431*H431,0)</f>
        <v>3027149</v>
      </c>
      <c r="J431" s="15" t="s">
        <v>310</v>
      </c>
      <c r="K431" s="15" t="s">
        <v>78</v>
      </c>
      <c r="L431" s="17">
        <v>1.03</v>
      </c>
      <c r="M431" s="17">
        <f>ROUND(E431*L431,6)</f>
        <v>29.9833</v>
      </c>
      <c r="N431" s="17">
        <v>33000</v>
      </c>
      <c r="O431" s="18">
        <f t="shared" si="74"/>
        <v>989449</v>
      </c>
      <c r="P431" s="3"/>
    </row>
    <row r="432" spans="1:16" x14ac:dyDescent="0.25">
      <c r="A432" s="7"/>
      <c r="B432" s="14">
        <v>163</v>
      </c>
      <c r="C432" s="15" t="s">
        <v>312</v>
      </c>
      <c r="D432" s="16" t="s">
        <v>78</v>
      </c>
      <c r="E432" s="17">
        <v>1.59</v>
      </c>
      <c r="F432" s="18">
        <v>70000</v>
      </c>
      <c r="G432" s="18">
        <f>ROUND(SUM(O432)/E432,0)</f>
        <v>33990</v>
      </c>
      <c r="H432" s="18">
        <f>F432+G432</f>
        <v>103990</v>
      </c>
      <c r="I432" s="18">
        <f>ROUND(E432*H432,0)</f>
        <v>165344</v>
      </c>
      <c r="J432" s="15" t="s">
        <v>310</v>
      </c>
      <c r="K432" s="15" t="s">
        <v>78</v>
      </c>
      <c r="L432" s="17">
        <v>1.03</v>
      </c>
      <c r="M432" s="17">
        <f>ROUND(E432*L432,6)</f>
        <v>1.6376999999999999</v>
      </c>
      <c r="N432" s="17">
        <v>33000</v>
      </c>
      <c r="O432" s="18">
        <f t="shared" si="74"/>
        <v>54044</v>
      </c>
      <c r="P432" s="3"/>
    </row>
    <row r="433" spans="3:15" x14ac:dyDescent="0.25">
      <c r="C433" s="4"/>
      <c r="E433" s="3"/>
      <c r="H433" s="40" t="s">
        <v>313</v>
      </c>
      <c r="I433" s="38">
        <f>SUM(I4:I432)</f>
        <v>80822127</v>
      </c>
      <c r="J433" s="4"/>
      <c r="K433" s="4"/>
      <c r="L433" s="3"/>
      <c r="M433" s="3"/>
      <c r="N433" s="3"/>
      <c r="O433" s="38"/>
    </row>
    <row r="434" spans="3:15" x14ac:dyDescent="0.25">
      <c r="C434" s="4"/>
      <c r="E434" s="3"/>
      <c r="J434" s="4"/>
      <c r="K434" s="4"/>
      <c r="L434" s="3"/>
      <c r="M434" s="3"/>
      <c r="N434" s="3"/>
      <c r="O434" s="38"/>
    </row>
    <row r="435" spans="3:15" x14ac:dyDescent="0.25">
      <c r="C435" s="4"/>
      <c r="E435" s="3"/>
      <c r="H435" s="39"/>
      <c r="I435" s="39"/>
      <c r="J435" s="4"/>
      <c r="K435" s="4"/>
      <c r="L435" s="3"/>
      <c r="M435" s="3"/>
      <c r="N435" s="3"/>
      <c r="O435" s="3"/>
    </row>
    <row r="436" spans="3:15" x14ac:dyDescent="0.25">
      <c r="C436" s="4"/>
      <c r="E436" s="3"/>
      <c r="J436" s="4"/>
      <c r="K436" s="4"/>
      <c r="L436" s="3"/>
      <c r="M436" s="3"/>
      <c r="N436" s="3"/>
      <c r="O436" s="3"/>
    </row>
    <row r="437" spans="3:15" x14ac:dyDescent="0.25">
      <c r="C437" s="4"/>
      <c r="E437" s="3"/>
      <c r="J437" s="4"/>
      <c r="K437" s="4"/>
      <c r="L437" s="3"/>
      <c r="M437" s="3"/>
      <c r="N437" s="3"/>
      <c r="O437" s="3"/>
    </row>
    <row r="438" spans="3:15" x14ac:dyDescent="0.25">
      <c r="C438" s="4"/>
      <c r="E438" s="3"/>
      <c r="J438" s="4"/>
      <c r="K438" s="4"/>
      <c r="L438" s="3"/>
      <c r="M438" s="3"/>
      <c r="N438" s="3"/>
      <c r="O438" s="3"/>
    </row>
    <row r="439" spans="3:15" x14ac:dyDescent="0.25">
      <c r="C439" s="4"/>
      <c r="E439" s="3"/>
      <c r="J439" s="4"/>
      <c r="K439" s="4"/>
      <c r="L439" s="3"/>
      <c r="M439" s="3"/>
      <c r="N439" s="3"/>
      <c r="O439" s="3"/>
    </row>
    <row r="440" spans="3:15" x14ac:dyDescent="0.25">
      <c r="C440" s="4"/>
      <c r="E440" s="3"/>
      <c r="J440" s="4"/>
      <c r="K440" s="4"/>
      <c r="L440" s="3"/>
      <c r="M440" s="3"/>
      <c r="N440" s="3"/>
      <c r="O440" s="3"/>
    </row>
    <row r="441" spans="3:15" x14ac:dyDescent="0.25">
      <c r="C441" s="4"/>
      <c r="E441" s="3"/>
      <c r="J441" s="4"/>
      <c r="K441" s="4"/>
      <c r="L441" s="3"/>
      <c r="M441" s="3"/>
      <c r="N441" s="3"/>
      <c r="O441" s="3"/>
    </row>
    <row r="442" spans="3:15" x14ac:dyDescent="0.25">
      <c r="C442" s="4"/>
      <c r="E442" s="3"/>
      <c r="J442" s="4"/>
      <c r="K442" s="4"/>
      <c r="L442" s="3"/>
      <c r="M442" s="3"/>
      <c r="N442" s="3"/>
      <c r="O442" s="3"/>
    </row>
    <row r="443" spans="3:15" x14ac:dyDescent="0.25">
      <c r="C443" s="4"/>
      <c r="E443" s="3"/>
      <c r="J443" s="4"/>
      <c r="K443" s="4"/>
      <c r="L443" s="3"/>
      <c r="M443" s="3"/>
      <c r="N443" s="3"/>
      <c r="O443" s="3"/>
    </row>
    <row r="444" spans="3:15" x14ac:dyDescent="0.25">
      <c r="C444" s="4"/>
      <c r="E444" s="3"/>
      <c r="J444" s="4"/>
      <c r="K444" s="4"/>
      <c r="L444" s="3"/>
      <c r="M444" s="3"/>
      <c r="N444" s="3"/>
      <c r="O444" s="3"/>
    </row>
    <row r="445" spans="3:15" x14ac:dyDescent="0.25">
      <c r="C445" s="4"/>
      <c r="E445" s="3"/>
      <c r="J445" s="4"/>
      <c r="K445" s="4"/>
      <c r="L445" s="3"/>
      <c r="M445" s="3"/>
      <c r="N445" s="3"/>
      <c r="O445" s="3"/>
    </row>
    <row r="446" spans="3:15" x14ac:dyDescent="0.25">
      <c r="C446" s="4"/>
      <c r="E446" s="3"/>
      <c r="J446" s="4"/>
      <c r="K446" s="4"/>
      <c r="L446" s="3"/>
      <c r="M446" s="3"/>
      <c r="N446" s="3"/>
      <c r="O446" s="3"/>
    </row>
    <row r="447" spans="3:15" x14ac:dyDescent="0.25">
      <c r="C447" s="4"/>
      <c r="E447" s="3"/>
      <c r="J447" s="4"/>
      <c r="K447" s="4"/>
      <c r="L447" s="3"/>
      <c r="M447" s="3"/>
      <c r="N447" s="3"/>
      <c r="O447" s="3"/>
    </row>
    <row r="448" spans="3:15" x14ac:dyDescent="0.25">
      <c r="C448" s="4"/>
      <c r="E448" s="3"/>
      <c r="J448" s="4"/>
      <c r="K448" s="4"/>
      <c r="L448" s="3"/>
      <c r="M448" s="3"/>
      <c r="N448" s="3"/>
      <c r="O448" s="3"/>
    </row>
    <row r="449" spans="3:15" x14ac:dyDescent="0.25">
      <c r="C449" s="4"/>
      <c r="E449" s="3"/>
      <c r="J449" s="4"/>
      <c r="K449" s="4"/>
      <c r="L449" s="3"/>
      <c r="M449" s="3"/>
      <c r="N449" s="3"/>
      <c r="O449" s="3"/>
    </row>
    <row r="450" spans="3:15" x14ac:dyDescent="0.25">
      <c r="C450" s="4"/>
      <c r="E450" s="3"/>
      <c r="J450" s="4"/>
      <c r="K450" s="4"/>
      <c r="L450" s="3"/>
      <c r="M450" s="3"/>
      <c r="N450" s="3"/>
      <c r="O450" s="3"/>
    </row>
    <row r="451" spans="3:15" x14ac:dyDescent="0.25">
      <c r="C451" s="4"/>
      <c r="E451" s="3"/>
      <c r="J451" s="4"/>
      <c r="K451" s="4"/>
      <c r="L451" s="3"/>
      <c r="M451" s="3"/>
      <c r="N451" s="3"/>
      <c r="O451" s="3"/>
    </row>
    <row r="452" spans="3:15" x14ac:dyDescent="0.25">
      <c r="C452" s="4"/>
      <c r="E452" s="3"/>
      <c r="J452" s="4"/>
      <c r="K452" s="4"/>
      <c r="L452" s="3"/>
      <c r="M452" s="3"/>
      <c r="N452" s="3"/>
      <c r="O452" s="3"/>
    </row>
    <row r="453" spans="3:15" x14ac:dyDescent="0.25">
      <c r="C453" s="4"/>
      <c r="E453" s="3"/>
      <c r="J453" s="4"/>
      <c r="K453" s="4"/>
      <c r="L453" s="3"/>
      <c r="M453" s="3"/>
      <c r="N453" s="3"/>
      <c r="O453" s="3"/>
    </row>
    <row r="454" spans="3:15" x14ac:dyDescent="0.25">
      <c r="C454" s="4"/>
      <c r="E454" s="3"/>
      <c r="J454" s="4"/>
      <c r="K454" s="4"/>
      <c r="L454" s="3"/>
      <c r="M454" s="3"/>
      <c r="N454" s="3"/>
      <c r="O454" s="3"/>
    </row>
    <row r="455" spans="3:15" x14ac:dyDescent="0.25">
      <c r="C455" s="4"/>
      <c r="E455" s="3"/>
      <c r="J455" s="4"/>
      <c r="K455" s="4"/>
      <c r="L455" s="3"/>
      <c r="M455" s="3"/>
      <c r="N455" s="3"/>
      <c r="O455" s="3"/>
    </row>
    <row r="456" spans="3:15" x14ac:dyDescent="0.25">
      <c r="C456" s="4"/>
      <c r="E456" s="3"/>
      <c r="J456" s="4"/>
      <c r="K456" s="4"/>
      <c r="L456" s="3"/>
      <c r="M456" s="3"/>
      <c r="N456" s="3"/>
      <c r="O456" s="3"/>
    </row>
    <row r="457" spans="3:15" x14ac:dyDescent="0.25">
      <c r="C457" s="4"/>
      <c r="E457" s="3"/>
      <c r="J457" s="4"/>
      <c r="K457" s="4"/>
      <c r="L457" s="3"/>
      <c r="M457" s="3"/>
      <c r="N457" s="3"/>
      <c r="O457" s="3"/>
    </row>
    <row r="458" spans="3:15" x14ac:dyDescent="0.25">
      <c r="C458" s="4"/>
      <c r="E458" s="3"/>
      <c r="J458" s="4"/>
      <c r="K458" s="4"/>
      <c r="L458" s="3"/>
      <c r="M458" s="3"/>
      <c r="N458" s="3"/>
      <c r="O458" s="3"/>
    </row>
    <row r="459" spans="3:15" x14ac:dyDescent="0.25">
      <c r="C459" s="4"/>
      <c r="E459" s="3"/>
      <c r="J459" s="4"/>
      <c r="K459" s="4"/>
      <c r="L459" s="3"/>
      <c r="M459" s="3"/>
      <c r="N459" s="3"/>
      <c r="O459" s="3"/>
    </row>
    <row r="460" spans="3:15" x14ac:dyDescent="0.25">
      <c r="C460" s="4"/>
      <c r="E460" s="3"/>
      <c r="J460" s="4"/>
      <c r="K460" s="4"/>
      <c r="L460" s="3"/>
      <c r="M460" s="3"/>
      <c r="N460" s="3"/>
      <c r="O460" s="3"/>
    </row>
    <row r="461" spans="3:15" x14ac:dyDescent="0.25">
      <c r="C461" s="4"/>
      <c r="E461" s="3"/>
      <c r="J461" s="4"/>
      <c r="K461" s="4"/>
      <c r="L461" s="3"/>
      <c r="M461" s="3"/>
      <c r="N461" s="3"/>
      <c r="O461" s="3"/>
    </row>
    <row r="462" spans="3:15" x14ac:dyDescent="0.25">
      <c r="C462" s="4"/>
      <c r="E462" s="3"/>
      <c r="J462" s="4"/>
      <c r="K462" s="4"/>
      <c r="L462" s="3"/>
      <c r="M462" s="3"/>
      <c r="N462" s="3"/>
      <c r="O462" s="3"/>
    </row>
    <row r="463" spans="3:15" x14ac:dyDescent="0.25">
      <c r="C463" s="4"/>
      <c r="E463" s="3"/>
      <c r="J463" s="4"/>
      <c r="K463" s="4"/>
      <c r="L463" s="3"/>
      <c r="M463" s="3"/>
      <c r="N463" s="3"/>
      <c r="O463" s="3"/>
    </row>
    <row r="464" spans="3:15" x14ac:dyDescent="0.25">
      <c r="C464" s="4"/>
      <c r="E464" s="3"/>
      <c r="J464" s="4"/>
      <c r="K464" s="4"/>
      <c r="L464" s="3"/>
      <c r="M464" s="3"/>
      <c r="N464" s="3"/>
      <c r="O464" s="3"/>
    </row>
    <row r="465" spans="3:15" x14ac:dyDescent="0.25">
      <c r="C465" s="4"/>
      <c r="E465" s="3"/>
      <c r="J465" s="4"/>
      <c r="K465" s="4"/>
      <c r="L465" s="3"/>
      <c r="M465" s="3"/>
      <c r="N465" s="3"/>
      <c r="O465" s="3"/>
    </row>
    <row r="466" spans="3:15" x14ac:dyDescent="0.25">
      <c r="C466" s="4"/>
      <c r="E466" s="3"/>
      <c r="J466" s="4"/>
      <c r="K466" s="4"/>
      <c r="L466" s="3"/>
      <c r="M466" s="3"/>
      <c r="N466" s="3"/>
      <c r="O466" s="3"/>
    </row>
    <row r="467" spans="3:15" x14ac:dyDescent="0.25">
      <c r="C467" s="4"/>
      <c r="E467" s="3"/>
      <c r="J467" s="4"/>
      <c r="K467" s="4"/>
      <c r="L467" s="3"/>
      <c r="M467" s="3"/>
      <c r="N467" s="3"/>
      <c r="O467" s="3"/>
    </row>
    <row r="468" spans="3:15" x14ac:dyDescent="0.25">
      <c r="C468" s="4"/>
      <c r="E468" s="3"/>
      <c r="J468" s="4"/>
      <c r="K468" s="4"/>
      <c r="L468" s="3"/>
      <c r="M468" s="3"/>
      <c r="N468" s="3"/>
      <c r="O468" s="3"/>
    </row>
    <row r="469" spans="3:15" x14ac:dyDescent="0.25">
      <c r="C469" s="4"/>
      <c r="E469" s="3"/>
      <c r="J469" s="4"/>
      <c r="K469" s="4"/>
      <c r="L469" s="3"/>
      <c r="M469" s="3"/>
      <c r="N469" s="3"/>
      <c r="O469" s="3"/>
    </row>
    <row r="470" spans="3:15" x14ac:dyDescent="0.25">
      <c r="C470" s="4"/>
      <c r="E470" s="3"/>
      <c r="J470" s="4"/>
      <c r="K470" s="4"/>
      <c r="L470" s="3"/>
      <c r="M470" s="3"/>
      <c r="N470" s="3"/>
      <c r="O470" s="3"/>
    </row>
    <row r="471" spans="3:15" x14ac:dyDescent="0.25">
      <c r="C471" s="4"/>
      <c r="E471" s="3"/>
      <c r="J471" s="4"/>
      <c r="K471" s="4"/>
      <c r="L471" s="3"/>
      <c r="M471" s="3"/>
      <c r="N471" s="3"/>
      <c r="O471" s="3"/>
    </row>
    <row r="472" spans="3:15" x14ac:dyDescent="0.25">
      <c r="C472" s="4"/>
      <c r="E472" s="3"/>
      <c r="J472" s="4"/>
      <c r="K472" s="4"/>
      <c r="L472" s="3"/>
      <c r="M472" s="3"/>
      <c r="N472" s="3"/>
      <c r="O472" s="3"/>
    </row>
    <row r="473" spans="3:15" x14ac:dyDescent="0.25">
      <c r="C473" s="4"/>
      <c r="E473" s="3"/>
      <c r="J473" s="4"/>
      <c r="K473" s="4"/>
      <c r="L473" s="3"/>
      <c r="M473" s="3"/>
      <c r="N473" s="3"/>
      <c r="O473" s="3"/>
    </row>
    <row r="474" spans="3:15" x14ac:dyDescent="0.25">
      <c r="C474" s="4"/>
      <c r="E474" s="3"/>
      <c r="J474" s="4"/>
      <c r="K474" s="4"/>
      <c r="L474" s="3"/>
      <c r="M474" s="3"/>
      <c r="N474" s="3"/>
      <c r="O474" s="3"/>
    </row>
    <row r="475" spans="3:15" x14ac:dyDescent="0.25">
      <c r="C475" s="4"/>
      <c r="E475" s="3"/>
      <c r="J475" s="4"/>
      <c r="K475" s="4"/>
      <c r="L475" s="3"/>
      <c r="M475" s="3"/>
      <c r="N475" s="3"/>
      <c r="O475" s="3"/>
    </row>
    <row r="476" spans="3:15" x14ac:dyDescent="0.25">
      <c r="C476" s="4"/>
      <c r="E476" s="3"/>
      <c r="J476" s="4"/>
      <c r="K476" s="4"/>
      <c r="L476" s="3"/>
      <c r="M476" s="3"/>
      <c r="N476" s="3"/>
      <c r="O476" s="3"/>
    </row>
    <row r="477" spans="3:15" x14ac:dyDescent="0.25">
      <c r="C477" s="4"/>
      <c r="E477" s="3"/>
      <c r="J477" s="4"/>
      <c r="K477" s="4"/>
      <c r="L477" s="3"/>
      <c r="M477" s="3"/>
      <c r="N477" s="3"/>
      <c r="O477" s="3"/>
    </row>
    <row r="478" spans="3:15" x14ac:dyDescent="0.25">
      <c r="C478" s="4"/>
      <c r="E478" s="3"/>
      <c r="J478" s="4"/>
      <c r="K478" s="4"/>
      <c r="L478" s="3"/>
      <c r="M478" s="3"/>
      <c r="N478" s="3"/>
      <c r="O478" s="3"/>
    </row>
    <row r="479" spans="3:15" x14ac:dyDescent="0.25">
      <c r="C479" s="4"/>
      <c r="E479" s="3"/>
      <c r="J479" s="4"/>
      <c r="K479" s="4"/>
      <c r="L479" s="3"/>
      <c r="M479" s="3"/>
      <c r="N479" s="3"/>
      <c r="O479" s="3"/>
    </row>
    <row r="480" spans="3:15" x14ac:dyDescent="0.25">
      <c r="C480" s="4"/>
      <c r="E480" s="3"/>
      <c r="J480" s="4"/>
      <c r="K480" s="4"/>
      <c r="L480" s="3"/>
      <c r="M480" s="3"/>
      <c r="N480" s="3"/>
      <c r="O480" s="3"/>
    </row>
    <row r="481" spans="3:15" x14ac:dyDescent="0.25">
      <c r="C481" s="4"/>
      <c r="E481" s="3"/>
      <c r="J481" s="4"/>
      <c r="K481" s="4"/>
      <c r="L481" s="3"/>
      <c r="M481" s="3"/>
      <c r="N481" s="3"/>
      <c r="O481" s="3"/>
    </row>
    <row r="482" spans="3:15" x14ac:dyDescent="0.25">
      <c r="C482" s="4"/>
      <c r="E482" s="3"/>
      <c r="J482" s="4"/>
      <c r="K482" s="4"/>
      <c r="L482" s="3"/>
      <c r="M482" s="3"/>
      <c r="N482" s="3"/>
      <c r="O482" s="3"/>
    </row>
    <row r="483" spans="3:15" x14ac:dyDescent="0.25">
      <c r="C483" s="4"/>
      <c r="E483" s="3"/>
      <c r="J483" s="4"/>
      <c r="K483" s="4"/>
      <c r="L483" s="3"/>
      <c r="M483" s="3"/>
      <c r="N483" s="3"/>
      <c r="O483" s="3"/>
    </row>
    <row r="484" spans="3:15" x14ac:dyDescent="0.25">
      <c r="C484" s="4"/>
      <c r="E484" s="3"/>
      <c r="J484" s="4"/>
      <c r="K484" s="4"/>
      <c r="L484" s="3"/>
      <c r="M484" s="3"/>
      <c r="N484" s="3"/>
      <c r="O484" s="3"/>
    </row>
    <row r="485" spans="3:15" x14ac:dyDescent="0.25">
      <c r="C485" s="4"/>
      <c r="E485" s="3"/>
      <c r="J485" s="4"/>
      <c r="K485" s="4"/>
      <c r="L485" s="3"/>
      <c r="M485" s="3"/>
      <c r="N485" s="3"/>
      <c r="O485" s="3"/>
    </row>
    <row r="486" spans="3:15" x14ac:dyDescent="0.25">
      <c r="C486" s="4"/>
      <c r="E486" s="3"/>
      <c r="J486" s="4"/>
      <c r="K486" s="4"/>
      <c r="L486" s="3"/>
      <c r="M486" s="3"/>
      <c r="N486" s="3"/>
      <c r="O486" s="3"/>
    </row>
    <row r="487" spans="3:15" x14ac:dyDescent="0.25">
      <c r="C487" s="4"/>
      <c r="E487" s="3"/>
      <c r="J487" s="4"/>
      <c r="K487" s="4"/>
      <c r="L487" s="3"/>
      <c r="M487" s="3"/>
      <c r="N487" s="3"/>
      <c r="O487" s="3"/>
    </row>
    <row r="488" spans="3:15" x14ac:dyDescent="0.25">
      <c r="C488" s="4"/>
      <c r="E488" s="3"/>
      <c r="J488" s="4"/>
      <c r="K488" s="4"/>
      <c r="L488" s="3"/>
      <c r="M488" s="3"/>
      <c r="N488" s="3"/>
      <c r="O488" s="3"/>
    </row>
    <row r="489" spans="3:15" x14ac:dyDescent="0.25">
      <c r="C489" s="4"/>
      <c r="E489" s="3"/>
      <c r="J489" s="4"/>
      <c r="K489" s="4"/>
      <c r="L489" s="3"/>
      <c r="M489" s="3"/>
      <c r="N489" s="3"/>
      <c r="O489" s="3"/>
    </row>
    <row r="490" spans="3:15" x14ac:dyDescent="0.25">
      <c r="C490" s="4"/>
      <c r="E490" s="3"/>
      <c r="J490" s="4"/>
      <c r="K490" s="4"/>
      <c r="L490" s="3"/>
      <c r="M490" s="3"/>
      <c r="N490" s="3"/>
      <c r="O490" s="3"/>
    </row>
    <row r="491" spans="3:15" x14ac:dyDescent="0.25">
      <c r="C491" s="4"/>
      <c r="E491" s="3"/>
      <c r="J491" s="4"/>
      <c r="K491" s="4"/>
      <c r="L491" s="3"/>
      <c r="M491" s="3"/>
      <c r="N491" s="3"/>
      <c r="O491" s="3"/>
    </row>
    <row r="492" spans="3:15" x14ac:dyDescent="0.25">
      <c r="C492" s="4"/>
      <c r="E492" s="3"/>
      <c r="J492" s="4"/>
      <c r="K492" s="4"/>
      <c r="L492" s="3"/>
      <c r="M492" s="3"/>
      <c r="N492" s="3"/>
      <c r="O492" s="3"/>
    </row>
    <row r="493" spans="3:15" x14ac:dyDescent="0.25">
      <c r="C493" s="4"/>
      <c r="E493" s="3"/>
      <c r="J493" s="4"/>
      <c r="K493" s="4"/>
      <c r="L493" s="3"/>
      <c r="M493" s="3"/>
      <c r="N493" s="3"/>
      <c r="O493" s="3"/>
    </row>
    <row r="494" spans="3:15" x14ac:dyDescent="0.25">
      <c r="C494" s="4"/>
      <c r="E494" s="3"/>
      <c r="J494" s="4"/>
      <c r="K494" s="4"/>
      <c r="L494" s="3"/>
      <c r="M494" s="3"/>
      <c r="N494" s="3"/>
      <c r="O494" s="3"/>
    </row>
    <row r="495" spans="3:15" x14ac:dyDescent="0.25">
      <c r="C495" s="4"/>
      <c r="E495" s="3"/>
      <c r="J495" s="4"/>
      <c r="K495" s="4"/>
      <c r="L495" s="3"/>
      <c r="M495" s="3"/>
      <c r="N495" s="3"/>
      <c r="O495" s="3"/>
    </row>
    <row r="496" spans="3:15" x14ac:dyDescent="0.25">
      <c r="C496" s="4"/>
      <c r="E496" s="3"/>
      <c r="J496" s="4"/>
      <c r="K496" s="4"/>
      <c r="L496" s="3"/>
      <c r="M496" s="3"/>
      <c r="N496" s="3"/>
      <c r="O496" s="3"/>
    </row>
    <row r="497" spans="3:15" x14ac:dyDescent="0.25">
      <c r="C497" s="4"/>
      <c r="E497" s="3"/>
      <c r="J497" s="4"/>
      <c r="K497" s="4"/>
      <c r="L497" s="3"/>
      <c r="M497" s="3"/>
      <c r="N497" s="3"/>
      <c r="O497" s="3"/>
    </row>
    <row r="498" spans="3:15" x14ac:dyDescent="0.25">
      <c r="C498" s="4"/>
      <c r="E498" s="3"/>
      <c r="J498" s="4"/>
      <c r="K498" s="4"/>
      <c r="L498" s="3"/>
      <c r="M498" s="3"/>
      <c r="N498" s="3"/>
      <c r="O498" s="3"/>
    </row>
    <row r="499" spans="3:15" x14ac:dyDescent="0.25">
      <c r="C499" s="4"/>
      <c r="E499" s="3"/>
      <c r="J499" s="4"/>
      <c r="K499" s="4"/>
      <c r="L499" s="3"/>
      <c r="M499" s="3"/>
      <c r="N499" s="3"/>
      <c r="O499" s="3"/>
    </row>
    <row r="500" spans="3:15" x14ac:dyDescent="0.25">
      <c r="C500" s="4"/>
      <c r="E500" s="3"/>
      <c r="J500" s="4"/>
      <c r="K500" s="4"/>
      <c r="L500" s="3"/>
      <c r="M500" s="3"/>
      <c r="N500" s="3"/>
      <c r="O500" s="3"/>
    </row>
    <row r="501" spans="3:15" x14ac:dyDescent="0.25">
      <c r="C501" s="4"/>
      <c r="E501" s="3"/>
      <c r="J501" s="4"/>
      <c r="K501" s="4"/>
      <c r="L501" s="3"/>
      <c r="M501" s="3"/>
      <c r="N501" s="3"/>
      <c r="O501" s="3"/>
    </row>
    <row r="502" spans="3:15" x14ac:dyDescent="0.25">
      <c r="C502" s="4"/>
      <c r="E502" s="3"/>
      <c r="J502" s="4"/>
      <c r="K502" s="4"/>
      <c r="L502" s="3"/>
      <c r="M502" s="3"/>
      <c r="N502" s="3"/>
      <c r="O502" s="3"/>
    </row>
    <row r="503" spans="3:15" x14ac:dyDescent="0.25">
      <c r="C503" s="4"/>
      <c r="E503" s="3"/>
      <c r="J503" s="4"/>
      <c r="K503" s="4"/>
      <c r="L503" s="3"/>
      <c r="M503" s="3"/>
      <c r="N503" s="3"/>
      <c r="O503" s="3"/>
    </row>
    <row r="504" spans="3:15" x14ac:dyDescent="0.25">
      <c r="C504" s="4"/>
      <c r="E504" s="3"/>
      <c r="J504" s="4"/>
      <c r="K504" s="4"/>
      <c r="L504" s="3"/>
      <c r="M504" s="3"/>
      <c r="N504" s="3"/>
      <c r="O504" s="3"/>
    </row>
    <row r="505" spans="3:15" x14ac:dyDescent="0.25">
      <c r="C505" s="4"/>
      <c r="E505" s="3"/>
      <c r="J505" s="4"/>
      <c r="K505" s="4"/>
      <c r="L505" s="3"/>
      <c r="M505" s="3"/>
      <c r="N505" s="3"/>
      <c r="O505" s="3"/>
    </row>
    <row r="506" spans="3:15" x14ac:dyDescent="0.25">
      <c r="C506" s="4"/>
      <c r="E506" s="3"/>
      <c r="J506" s="4"/>
      <c r="K506" s="4"/>
      <c r="L506" s="3"/>
      <c r="M506" s="3"/>
      <c r="N506" s="3"/>
      <c r="O506" s="3"/>
    </row>
    <row r="507" spans="3:15" x14ac:dyDescent="0.25">
      <c r="C507" s="4"/>
      <c r="E507" s="3"/>
      <c r="J507" s="4"/>
      <c r="K507" s="4"/>
      <c r="L507" s="3"/>
      <c r="M507" s="3"/>
      <c r="N507" s="3"/>
      <c r="O507" s="3"/>
    </row>
    <row r="508" spans="3:15" x14ac:dyDescent="0.25">
      <c r="C508" s="4"/>
      <c r="E508" s="3"/>
      <c r="J508" s="4"/>
      <c r="K508" s="4"/>
      <c r="L508" s="3"/>
      <c r="M508" s="3"/>
      <c r="N508" s="3"/>
      <c r="O508" s="3"/>
    </row>
    <row r="509" spans="3:15" x14ac:dyDescent="0.25">
      <c r="C509" s="4"/>
      <c r="E509" s="3"/>
      <c r="J509" s="4"/>
      <c r="K509" s="4"/>
      <c r="L509" s="3"/>
      <c r="M509" s="3"/>
      <c r="N509" s="3"/>
      <c r="O509" s="3"/>
    </row>
    <row r="510" spans="3:15" x14ac:dyDescent="0.25">
      <c r="C510" s="4"/>
      <c r="E510" s="3"/>
      <c r="J510" s="4"/>
      <c r="K510" s="4"/>
      <c r="L510" s="3"/>
      <c r="M510" s="3"/>
      <c r="N510" s="3"/>
      <c r="O510" s="3"/>
    </row>
    <row r="511" spans="3:15" x14ac:dyDescent="0.25">
      <c r="C511" s="4"/>
      <c r="E511" s="3"/>
      <c r="J511" s="4"/>
      <c r="K511" s="4"/>
      <c r="L511" s="3"/>
      <c r="M511" s="3"/>
      <c r="N511" s="3"/>
      <c r="O511" s="3"/>
    </row>
    <row r="512" spans="3:15" x14ac:dyDescent="0.25">
      <c r="C512" s="4"/>
      <c r="E512" s="3"/>
      <c r="J512" s="4"/>
      <c r="K512" s="4"/>
      <c r="L512" s="3"/>
      <c r="M512" s="3"/>
      <c r="N512" s="3"/>
      <c r="O512" s="3"/>
    </row>
    <row r="513" spans="3:15" x14ac:dyDescent="0.25">
      <c r="C513" s="4"/>
      <c r="E513" s="3"/>
      <c r="J513" s="4"/>
      <c r="K513" s="4"/>
      <c r="L513" s="3"/>
      <c r="M513" s="3"/>
      <c r="N513" s="3"/>
      <c r="O513" s="3"/>
    </row>
    <row r="514" spans="3:15" x14ac:dyDescent="0.25">
      <c r="C514" s="4"/>
      <c r="E514" s="3"/>
      <c r="J514" s="4"/>
      <c r="K514" s="4"/>
      <c r="L514" s="3"/>
      <c r="M514" s="3"/>
      <c r="N514" s="3"/>
      <c r="O514" s="3"/>
    </row>
    <row r="515" spans="3:15" x14ac:dyDescent="0.25">
      <c r="C515" s="4"/>
      <c r="E515" s="3"/>
      <c r="J515" s="4"/>
      <c r="K515" s="4"/>
      <c r="L515" s="3"/>
      <c r="M515" s="3"/>
      <c r="N515" s="3"/>
      <c r="O515" s="3"/>
    </row>
    <row r="516" spans="3:15" x14ac:dyDescent="0.25">
      <c r="C516" s="4"/>
      <c r="E516" s="3"/>
      <c r="J516" s="4"/>
      <c r="K516" s="4"/>
      <c r="L516" s="3"/>
      <c r="M516" s="3"/>
      <c r="N516" s="3"/>
      <c r="O516" s="3"/>
    </row>
    <row r="517" spans="3:15" x14ac:dyDescent="0.25">
      <c r="C517" s="4"/>
      <c r="E517" s="3"/>
      <c r="J517" s="4"/>
      <c r="K517" s="4"/>
      <c r="L517" s="3"/>
      <c r="M517" s="3"/>
      <c r="N517" s="3"/>
      <c r="O517" s="3"/>
    </row>
    <row r="518" spans="3:15" x14ac:dyDescent="0.25">
      <c r="C518" s="4"/>
      <c r="E518" s="3"/>
      <c r="J518" s="4"/>
      <c r="K518" s="4"/>
      <c r="L518" s="3"/>
      <c r="M518" s="3"/>
      <c r="N518" s="3"/>
      <c r="O518" s="3"/>
    </row>
    <row r="519" spans="3:15" x14ac:dyDescent="0.25">
      <c r="C519" s="4"/>
      <c r="E519" s="3"/>
      <c r="J519" s="4"/>
      <c r="K519" s="4"/>
      <c r="L519" s="3"/>
      <c r="M519" s="3"/>
      <c r="N519" s="3"/>
      <c r="O519" s="3"/>
    </row>
    <row r="520" spans="3:15" x14ac:dyDescent="0.25">
      <c r="C520" s="4"/>
      <c r="E520" s="3"/>
      <c r="J520" s="4"/>
      <c r="K520" s="4"/>
      <c r="L520" s="3"/>
      <c r="M520" s="3"/>
      <c r="N520" s="3"/>
      <c r="O520" s="3"/>
    </row>
    <row r="521" spans="3:15" x14ac:dyDescent="0.25">
      <c r="C521" s="4"/>
      <c r="E521" s="3"/>
      <c r="J521" s="4"/>
      <c r="K521" s="4"/>
      <c r="L521" s="3"/>
      <c r="M521" s="3"/>
      <c r="N521" s="3"/>
      <c r="O521" s="3"/>
    </row>
    <row r="522" spans="3:15" x14ac:dyDescent="0.25">
      <c r="C522" s="4"/>
      <c r="E522" s="3"/>
      <c r="J522" s="4"/>
      <c r="K522" s="4"/>
      <c r="L522" s="3"/>
      <c r="M522" s="3"/>
      <c r="N522" s="3"/>
      <c r="O522" s="3"/>
    </row>
    <row r="523" spans="3:15" x14ac:dyDescent="0.25">
      <c r="C523" s="4"/>
      <c r="E523" s="3"/>
      <c r="J523" s="4"/>
      <c r="K523" s="4"/>
      <c r="L523" s="3"/>
      <c r="M523" s="3"/>
      <c r="N523" s="3"/>
      <c r="O523" s="3"/>
    </row>
    <row r="524" spans="3:15" x14ac:dyDescent="0.25">
      <c r="C524" s="4"/>
      <c r="E524" s="3"/>
      <c r="J524" s="4"/>
      <c r="K524" s="4"/>
      <c r="L524" s="3"/>
      <c r="M524" s="3"/>
      <c r="N524" s="3"/>
      <c r="O524" s="3"/>
    </row>
    <row r="525" spans="3:15" x14ac:dyDescent="0.25">
      <c r="C525" s="4"/>
      <c r="E525" s="3"/>
      <c r="J525" s="4"/>
      <c r="K525" s="4"/>
      <c r="L525" s="3"/>
      <c r="M525" s="3"/>
      <c r="N525" s="3"/>
      <c r="O525" s="3"/>
    </row>
    <row r="526" spans="3:15" x14ac:dyDescent="0.25">
      <c r="C526" s="4"/>
      <c r="E526" s="3"/>
      <c r="J526" s="4"/>
      <c r="K526" s="4"/>
      <c r="L526" s="3"/>
      <c r="M526" s="3"/>
      <c r="N526" s="3"/>
      <c r="O526" s="3"/>
    </row>
    <row r="527" spans="3:15" x14ac:dyDescent="0.25">
      <c r="C527" s="4"/>
      <c r="E527" s="3"/>
      <c r="J527" s="4"/>
      <c r="K527" s="4"/>
      <c r="L527" s="3"/>
      <c r="M527" s="3"/>
      <c r="N527" s="3"/>
      <c r="O527" s="3"/>
    </row>
    <row r="528" spans="3:15" x14ac:dyDescent="0.25">
      <c r="C528" s="4"/>
      <c r="E528" s="3"/>
      <c r="J528" s="4"/>
      <c r="K528" s="4"/>
      <c r="L528" s="3"/>
      <c r="M528" s="3"/>
      <c r="N528" s="3"/>
      <c r="O528" s="3"/>
    </row>
    <row r="529" spans="3:15" x14ac:dyDescent="0.25">
      <c r="C529" s="4"/>
      <c r="E529" s="3"/>
      <c r="J529" s="4"/>
      <c r="K529" s="4"/>
      <c r="L529" s="3"/>
      <c r="M529" s="3"/>
      <c r="N529" s="3"/>
      <c r="O529" s="3"/>
    </row>
    <row r="530" spans="3:15" x14ac:dyDescent="0.25">
      <c r="C530" s="4"/>
      <c r="E530" s="3"/>
      <c r="J530" s="4"/>
      <c r="K530" s="4"/>
      <c r="L530" s="3"/>
      <c r="M530" s="3"/>
      <c r="N530" s="3"/>
      <c r="O530" s="3"/>
    </row>
    <row r="531" spans="3:15" x14ac:dyDescent="0.25">
      <c r="C531" s="4"/>
      <c r="E531" s="3"/>
      <c r="J531" s="4"/>
      <c r="K531" s="4"/>
      <c r="L531" s="3"/>
      <c r="M531" s="3"/>
      <c r="N531" s="3"/>
      <c r="O531" s="3"/>
    </row>
    <row r="532" spans="3:15" x14ac:dyDescent="0.25">
      <c r="C532" s="4"/>
      <c r="E532" s="3"/>
      <c r="J532" s="4"/>
      <c r="K532" s="4"/>
      <c r="L532" s="3"/>
      <c r="M532" s="3"/>
      <c r="N532" s="3"/>
      <c r="O532" s="3"/>
    </row>
    <row r="533" spans="3:15" x14ac:dyDescent="0.25">
      <c r="C533" s="4"/>
      <c r="E533" s="3"/>
      <c r="J533" s="4"/>
      <c r="K533" s="4"/>
      <c r="L533" s="3"/>
      <c r="M533" s="3"/>
      <c r="N533" s="3"/>
      <c r="O533" s="3"/>
    </row>
    <row r="534" spans="3:15" x14ac:dyDescent="0.25">
      <c r="C534" s="4"/>
      <c r="E534" s="3"/>
      <c r="J534" s="4"/>
      <c r="K534" s="4"/>
      <c r="L534" s="3"/>
      <c r="M534" s="3"/>
      <c r="N534" s="3"/>
      <c r="O534" s="3"/>
    </row>
    <row r="535" spans="3:15" x14ac:dyDescent="0.25">
      <c r="C535" s="4"/>
      <c r="E535" s="3"/>
      <c r="J535" s="4"/>
      <c r="K535" s="4"/>
      <c r="L535" s="3"/>
      <c r="M535" s="3"/>
      <c r="N535" s="3"/>
      <c r="O535" s="3"/>
    </row>
    <row r="536" spans="3:15" x14ac:dyDescent="0.25">
      <c r="C536" s="4"/>
      <c r="E536" s="3"/>
      <c r="J536" s="4"/>
      <c r="K536" s="4"/>
      <c r="L536" s="3"/>
      <c r="M536" s="3"/>
      <c r="N536" s="3"/>
      <c r="O536" s="3"/>
    </row>
    <row r="537" spans="3:15" x14ac:dyDescent="0.25">
      <c r="C537" s="4"/>
      <c r="E537" s="3"/>
      <c r="J537" s="4"/>
      <c r="K537" s="4"/>
      <c r="L537" s="3"/>
      <c r="M537" s="3"/>
      <c r="N537" s="3"/>
      <c r="O537" s="3"/>
    </row>
    <row r="538" spans="3:15" x14ac:dyDescent="0.25">
      <c r="C538" s="4"/>
      <c r="E538" s="3"/>
      <c r="J538" s="4"/>
      <c r="K538" s="4"/>
      <c r="L538" s="3"/>
      <c r="M538" s="3"/>
      <c r="N538" s="3"/>
      <c r="O538" s="3"/>
    </row>
    <row r="539" spans="3:15" x14ac:dyDescent="0.25">
      <c r="C539" s="4"/>
      <c r="E539" s="3"/>
      <c r="J539" s="4"/>
      <c r="K539" s="4"/>
      <c r="L539" s="3"/>
      <c r="M539" s="3"/>
      <c r="N539" s="3"/>
      <c r="O539" s="3"/>
    </row>
    <row r="540" spans="3:15" x14ac:dyDescent="0.25">
      <c r="C540" s="4"/>
      <c r="E540" s="3"/>
      <c r="J540" s="4"/>
      <c r="K540" s="4"/>
      <c r="L540" s="3"/>
      <c r="M540" s="3"/>
      <c r="N540" s="3"/>
      <c r="O540" s="3"/>
    </row>
    <row r="541" spans="3:15" x14ac:dyDescent="0.25">
      <c r="C541" s="4"/>
      <c r="E541" s="3"/>
      <c r="J541" s="4"/>
      <c r="K541" s="4"/>
      <c r="L541" s="3"/>
      <c r="M541" s="3"/>
      <c r="N541" s="3"/>
      <c r="O541" s="3"/>
    </row>
    <row r="542" spans="3:15" x14ac:dyDescent="0.25">
      <c r="C542" s="4"/>
      <c r="E542" s="3"/>
      <c r="J542" s="4"/>
      <c r="K542" s="4"/>
      <c r="L542" s="3"/>
      <c r="M542" s="3"/>
      <c r="N542" s="3"/>
      <c r="O542" s="3"/>
    </row>
    <row r="543" spans="3:15" x14ac:dyDescent="0.25">
      <c r="C543" s="4"/>
      <c r="E543" s="3"/>
      <c r="J543" s="4"/>
      <c r="K543" s="4"/>
      <c r="L543" s="3"/>
      <c r="M543" s="3"/>
      <c r="N543" s="3"/>
      <c r="O543" s="3"/>
    </row>
    <row r="544" spans="3:15" x14ac:dyDescent="0.25">
      <c r="C544" s="4"/>
      <c r="E544" s="3"/>
      <c r="J544" s="4"/>
      <c r="K544" s="4"/>
      <c r="L544" s="3"/>
      <c r="M544" s="3"/>
      <c r="N544" s="3"/>
      <c r="O544" s="3"/>
    </row>
    <row r="545" spans="3:15" x14ac:dyDescent="0.25">
      <c r="C545" s="4"/>
      <c r="E545" s="3"/>
      <c r="J545" s="4"/>
      <c r="K545" s="4"/>
      <c r="L545" s="3"/>
      <c r="M545" s="3"/>
      <c r="N545" s="3"/>
      <c r="O545" s="3"/>
    </row>
    <row r="546" spans="3:15" x14ac:dyDescent="0.25">
      <c r="C546" s="4"/>
      <c r="E546" s="3"/>
      <c r="J546" s="4"/>
      <c r="K546" s="4"/>
      <c r="L546" s="3"/>
      <c r="M546" s="3"/>
      <c r="N546" s="3"/>
      <c r="O546" s="3"/>
    </row>
    <row r="547" spans="3:15" x14ac:dyDescent="0.25">
      <c r="C547" s="4"/>
      <c r="E547" s="3"/>
      <c r="J547" s="4"/>
      <c r="K547" s="4"/>
      <c r="L547" s="3"/>
      <c r="M547" s="3"/>
      <c r="N547" s="3"/>
      <c r="O547" s="3"/>
    </row>
    <row r="548" spans="3:15" x14ac:dyDescent="0.25">
      <c r="C548" s="4"/>
      <c r="E548" s="3"/>
      <c r="J548" s="4"/>
      <c r="K548" s="4"/>
      <c r="L548" s="3"/>
      <c r="M548" s="3"/>
      <c r="N548" s="3"/>
      <c r="O548" s="3"/>
    </row>
    <row r="549" spans="3:15" x14ac:dyDescent="0.25">
      <c r="C549" s="4"/>
      <c r="E549" s="3"/>
      <c r="J549" s="4"/>
      <c r="K549" s="4"/>
      <c r="L549" s="3"/>
      <c r="M549" s="3"/>
      <c r="N549" s="3"/>
      <c r="O549" s="3"/>
    </row>
    <row r="550" spans="3:15" x14ac:dyDescent="0.25">
      <c r="C550" s="4"/>
      <c r="E550" s="3"/>
      <c r="J550" s="4"/>
      <c r="K550" s="4"/>
      <c r="L550" s="3"/>
      <c r="M550" s="3"/>
      <c r="N550" s="3"/>
      <c r="O550" s="3"/>
    </row>
    <row r="551" spans="3:15" x14ac:dyDescent="0.25">
      <c r="C551" s="4"/>
      <c r="E551" s="3"/>
      <c r="J551" s="4"/>
      <c r="K551" s="4"/>
      <c r="L551" s="3"/>
      <c r="M551" s="3"/>
      <c r="N551" s="3"/>
      <c r="O551" s="3"/>
    </row>
    <row r="552" spans="3:15" x14ac:dyDescent="0.25">
      <c r="C552" s="4"/>
      <c r="E552" s="3"/>
      <c r="J552" s="4"/>
      <c r="K552" s="4"/>
      <c r="L552" s="3"/>
      <c r="M552" s="3"/>
      <c r="N552" s="3"/>
      <c r="O552" s="3"/>
    </row>
    <row r="553" spans="3:15" x14ac:dyDescent="0.25">
      <c r="C553" s="4"/>
      <c r="E553" s="3"/>
      <c r="J553" s="4"/>
      <c r="K553" s="4"/>
      <c r="L553" s="3"/>
      <c r="M553" s="3"/>
      <c r="N553" s="3"/>
      <c r="O553" s="3"/>
    </row>
    <row r="554" spans="3:15" x14ac:dyDescent="0.25">
      <c r="C554" s="4"/>
      <c r="E554" s="3"/>
      <c r="J554" s="4"/>
      <c r="K554" s="4"/>
      <c r="L554" s="3"/>
      <c r="M554" s="3"/>
      <c r="N554" s="3"/>
      <c r="O554" s="3"/>
    </row>
    <row r="555" spans="3:15" x14ac:dyDescent="0.25">
      <c r="C555" s="4"/>
      <c r="E555" s="3"/>
      <c r="J555" s="4"/>
      <c r="K555" s="4"/>
      <c r="L555" s="3"/>
      <c r="M555" s="3"/>
      <c r="N555" s="3"/>
      <c r="O555" s="3"/>
    </row>
    <row r="556" spans="3:15" x14ac:dyDescent="0.25">
      <c r="C556" s="4"/>
      <c r="E556" s="3"/>
      <c r="J556" s="4"/>
      <c r="K556" s="4"/>
      <c r="L556" s="3"/>
      <c r="M556" s="3"/>
      <c r="N556" s="3"/>
      <c r="O556" s="3"/>
    </row>
    <row r="557" spans="3:15" x14ac:dyDescent="0.25">
      <c r="C557" s="4"/>
      <c r="E557" s="3"/>
      <c r="J557" s="4"/>
      <c r="K557" s="4"/>
      <c r="L557" s="3"/>
      <c r="M557" s="3"/>
      <c r="N557" s="3"/>
      <c r="O557" s="3"/>
    </row>
    <row r="558" spans="3:15" x14ac:dyDescent="0.25">
      <c r="C558" s="4"/>
      <c r="E558" s="3"/>
      <c r="J558" s="4"/>
      <c r="K558" s="4"/>
      <c r="L558" s="3"/>
      <c r="M558" s="3"/>
      <c r="N558" s="3"/>
      <c r="O558" s="3"/>
    </row>
    <row r="559" spans="3:15" x14ac:dyDescent="0.25">
      <c r="C559" s="4"/>
      <c r="E559" s="3"/>
      <c r="J559" s="4"/>
      <c r="K559" s="4"/>
      <c r="L559" s="3"/>
      <c r="M559" s="3"/>
      <c r="N559" s="3"/>
      <c r="O559" s="3"/>
    </row>
    <row r="560" spans="3:15" x14ac:dyDescent="0.25">
      <c r="C560" s="4"/>
      <c r="E560" s="3"/>
      <c r="J560" s="4"/>
      <c r="K560" s="4"/>
      <c r="L560" s="3"/>
      <c r="M560" s="3"/>
      <c r="N560" s="3"/>
      <c r="O560" s="3"/>
    </row>
    <row r="561" spans="3:15" x14ac:dyDescent="0.25">
      <c r="C561" s="4"/>
      <c r="E561" s="3"/>
      <c r="J561" s="4"/>
      <c r="K561" s="4"/>
      <c r="L561" s="3"/>
      <c r="M561" s="3"/>
      <c r="N561" s="3"/>
      <c r="O561" s="3"/>
    </row>
    <row r="562" spans="3:15" x14ac:dyDescent="0.25">
      <c r="C562" s="4"/>
      <c r="E562" s="3"/>
      <c r="J562" s="4"/>
      <c r="K562" s="4"/>
      <c r="L562" s="3"/>
      <c r="M562" s="3"/>
      <c r="N562" s="3"/>
      <c r="O562" s="3"/>
    </row>
    <row r="563" spans="3:15" x14ac:dyDescent="0.25">
      <c r="C563" s="4"/>
      <c r="E563" s="3"/>
      <c r="J563" s="4"/>
      <c r="K563" s="4"/>
      <c r="L563" s="3"/>
      <c r="M563" s="3"/>
      <c r="N563" s="3"/>
      <c r="O563" s="3"/>
    </row>
    <row r="564" spans="3:15" x14ac:dyDescent="0.25">
      <c r="C564" s="4"/>
      <c r="E564" s="3"/>
      <c r="J564" s="4"/>
      <c r="K564" s="4"/>
      <c r="L564" s="3"/>
      <c r="M564" s="3"/>
      <c r="N564" s="3"/>
      <c r="O564" s="3"/>
    </row>
    <row r="565" spans="3:15" x14ac:dyDescent="0.25">
      <c r="C565" s="4"/>
      <c r="E565" s="3"/>
      <c r="J565" s="4"/>
      <c r="K565" s="4"/>
      <c r="L565" s="3"/>
      <c r="M565" s="3"/>
      <c r="N565" s="3"/>
      <c r="O565" s="3"/>
    </row>
    <row r="566" spans="3:15" x14ac:dyDescent="0.25">
      <c r="C566" s="4"/>
      <c r="E566" s="3"/>
      <c r="J566" s="4"/>
      <c r="K566" s="4"/>
      <c r="L566" s="3"/>
      <c r="M566" s="3"/>
      <c r="N566" s="3"/>
      <c r="O566" s="3"/>
    </row>
    <row r="567" spans="3:15" x14ac:dyDescent="0.25">
      <c r="C567" s="4"/>
      <c r="E567" s="3"/>
      <c r="J567" s="4"/>
      <c r="K567" s="4"/>
      <c r="L567" s="3"/>
      <c r="M567" s="3"/>
      <c r="N567" s="3"/>
      <c r="O567" s="3"/>
    </row>
    <row r="568" spans="3:15" x14ac:dyDescent="0.25">
      <c r="C568" s="4"/>
      <c r="E568" s="3"/>
      <c r="J568" s="4"/>
      <c r="K568" s="4"/>
      <c r="L568" s="3"/>
      <c r="M568" s="3"/>
      <c r="N568" s="3"/>
      <c r="O568" s="3"/>
    </row>
    <row r="569" spans="3:15" x14ac:dyDescent="0.25">
      <c r="C569" s="4"/>
      <c r="E569" s="3"/>
      <c r="J569" s="4"/>
      <c r="K569" s="4"/>
      <c r="L569" s="3"/>
      <c r="M569" s="3"/>
      <c r="N569" s="3"/>
      <c r="O569" s="3"/>
    </row>
    <row r="570" spans="3:15" x14ac:dyDescent="0.25">
      <c r="C570" s="4"/>
      <c r="E570" s="3"/>
      <c r="J570" s="4"/>
      <c r="K570" s="4"/>
      <c r="L570" s="3"/>
      <c r="M570" s="3"/>
      <c r="N570" s="3"/>
      <c r="O570" s="3"/>
    </row>
    <row r="571" spans="3:15" x14ac:dyDescent="0.25">
      <c r="C571" s="4"/>
      <c r="E571" s="3"/>
      <c r="J571" s="4"/>
      <c r="K571" s="4"/>
      <c r="L571" s="3"/>
      <c r="M571" s="3"/>
      <c r="N571" s="3"/>
      <c r="O571" s="3"/>
    </row>
    <row r="572" spans="3:15" x14ac:dyDescent="0.25">
      <c r="C572" s="4"/>
      <c r="E572" s="3"/>
      <c r="J572" s="4"/>
      <c r="K572" s="4"/>
      <c r="L572" s="3"/>
      <c r="M572" s="3"/>
      <c r="N572" s="3"/>
      <c r="O572" s="3"/>
    </row>
    <row r="573" spans="3:15" x14ac:dyDescent="0.25">
      <c r="C573" s="4"/>
      <c r="E573" s="3"/>
      <c r="J573" s="4"/>
      <c r="K573" s="4"/>
      <c r="L573" s="3"/>
      <c r="M573" s="3"/>
      <c r="N573" s="3"/>
      <c r="O573" s="3"/>
    </row>
    <row r="574" spans="3:15" x14ac:dyDescent="0.25">
      <c r="C574" s="4"/>
      <c r="E574" s="3"/>
      <c r="J574" s="4"/>
      <c r="K574" s="4"/>
      <c r="L574" s="3"/>
      <c r="M574" s="3"/>
      <c r="N574" s="3"/>
      <c r="O574" s="3"/>
    </row>
    <row r="575" spans="3:15" x14ac:dyDescent="0.25">
      <c r="C575" s="4"/>
      <c r="E575" s="3"/>
      <c r="J575" s="4"/>
      <c r="K575" s="4"/>
      <c r="L575" s="3"/>
      <c r="M575" s="3"/>
      <c r="N575" s="3"/>
      <c r="O575" s="3"/>
    </row>
    <row r="576" spans="3:15" x14ac:dyDescent="0.25">
      <c r="C576" s="4"/>
      <c r="E576" s="3"/>
      <c r="J576" s="4"/>
      <c r="K576" s="4"/>
      <c r="L576" s="3"/>
      <c r="M576" s="3"/>
      <c r="N576" s="3"/>
      <c r="O576" s="3"/>
    </row>
    <row r="577" spans="3:15" x14ac:dyDescent="0.25">
      <c r="C577" s="4"/>
      <c r="E577" s="3"/>
      <c r="J577" s="4"/>
      <c r="K577" s="4"/>
      <c r="L577" s="3"/>
      <c r="M577" s="3"/>
      <c r="N577" s="3"/>
      <c r="O577" s="3"/>
    </row>
    <row r="578" spans="3:15" x14ac:dyDescent="0.25">
      <c r="C578" s="4"/>
      <c r="E578" s="3"/>
      <c r="J578" s="4"/>
      <c r="K578" s="4"/>
      <c r="L578" s="3"/>
      <c r="M578" s="3"/>
      <c r="N578" s="3"/>
      <c r="O578" s="3"/>
    </row>
    <row r="579" spans="3:15" x14ac:dyDescent="0.25">
      <c r="C579" s="4"/>
      <c r="E579" s="3"/>
      <c r="J579" s="4"/>
      <c r="K579" s="4"/>
      <c r="L579" s="3"/>
      <c r="M579" s="3"/>
      <c r="N579" s="3"/>
      <c r="O579" s="3"/>
    </row>
    <row r="580" spans="3:15" x14ac:dyDescent="0.25">
      <c r="C580" s="4"/>
      <c r="E580" s="3"/>
      <c r="J580" s="4"/>
      <c r="K580" s="4"/>
      <c r="L580" s="3"/>
      <c r="M580" s="3"/>
      <c r="N580" s="3"/>
      <c r="O580" s="3"/>
    </row>
    <row r="581" spans="3:15" x14ac:dyDescent="0.25">
      <c r="C581" s="4"/>
      <c r="E581" s="3"/>
      <c r="J581" s="4"/>
      <c r="K581" s="4"/>
      <c r="L581" s="3"/>
      <c r="M581" s="3"/>
      <c r="N581" s="3"/>
      <c r="O581" s="3"/>
    </row>
    <row r="582" spans="3:15" x14ac:dyDescent="0.25">
      <c r="C582" s="4"/>
      <c r="E582" s="3"/>
      <c r="J582" s="4"/>
      <c r="K582" s="4"/>
      <c r="L582" s="3"/>
      <c r="M582" s="3"/>
      <c r="N582" s="3"/>
      <c r="O582" s="3"/>
    </row>
    <row r="583" spans="3:15" x14ac:dyDescent="0.25">
      <c r="C583" s="4"/>
      <c r="E583" s="3"/>
      <c r="J583" s="4"/>
      <c r="K583" s="4"/>
      <c r="L583" s="3"/>
      <c r="M583" s="3"/>
      <c r="N583" s="3"/>
      <c r="O583" s="3"/>
    </row>
    <row r="584" spans="3:15" x14ac:dyDescent="0.25">
      <c r="C584" s="4"/>
      <c r="E584" s="3"/>
      <c r="J584" s="4"/>
      <c r="K584" s="4"/>
      <c r="L584" s="3"/>
      <c r="M584" s="3"/>
      <c r="N584" s="3"/>
      <c r="O584" s="3"/>
    </row>
    <row r="585" spans="3:15" x14ac:dyDescent="0.25">
      <c r="C585" s="4"/>
      <c r="E585" s="3"/>
      <c r="J585" s="4"/>
      <c r="K585" s="4"/>
      <c r="L585" s="3"/>
      <c r="M585" s="3"/>
      <c r="N585" s="3"/>
      <c r="O585" s="3"/>
    </row>
    <row r="586" spans="3:15" x14ac:dyDescent="0.25">
      <c r="C586" s="4"/>
      <c r="E586" s="3"/>
      <c r="J586" s="4"/>
      <c r="K586" s="4"/>
      <c r="L586" s="3"/>
      <c r="M586" s="3"/>
      <c r="N586" s="3"/>
      <c r="O586" s="3"/>
    </row>
    <row r="587" spans="3:15" x14ac:dyDescent="0.25">
      <c r="C587" s="4"/>
      <c r="E587" s="3"/>
      <c r="J587" s="4"/>
      <c r="K587" s="4"/>
      <c r="L587" s="3"/>
      <c r="M587" s="3"/>
      <c r="N587" s="3"/>
      <c r="O587" s="3"/>
    </row>
    <row r="588" spans="3:15" x14ac:dyDescent="0.25">
      <c r="C588" s="4"/>
      <c r="E588" s="3"/>
      <c r="J588" s="4"/>
      <c r="K588" s="4"/>
      <c r="L588" s="3"/>
      <c r="M588" s="3"/>
      <c r="N588" s="3"/>
      <c r="O588" s="3"/>
    </row>
    <row r="589" spans="3:15" x14ac:dyDescent="0.25">
      <c r="C589" s="4"/>
      <c r="E589" s="3"/>
      <c r="J589" s="4"/>
      <c r="K589" s="4"/>
      <c r="L589" s="3"/>
      <c r="M589" s="3"/>
      <c r="N589" s="3"/>
      <c r="O589" s="3"/>
    </row>
    <row r="590" spans="3:15" x14ac:dyDescent="0.25">
      <c r="C590" s="4"/>
      <c r="E590" s="3"/>
      <c r="J590" s="4"/>
      <c r="K590" s="4"/>
      <c r="L590" s="3"/>
      <c r="M590" s="3"/>
      <c r="N590" s="3"/>
      <c r="O590" s="3"/>
    </row>
    <row r="591" spans="3:15" x14ac:dyDescent="0.25">
      <c r="C591" s="4"/>
      <c r="E591" s="3"/>
      <c r="J591" s="4"/>
      <c r="K591" s="4"/>
      <c r="L591" s="3"/>
      <c r="M591" s="3"/>
      <c r="N591" s="3"/>
      <c r="O591" s="3"/>
    </row>
    <row r="592" spans="3:15" x14ac:dyDescent="0.25">
      <c r="C592" s="4"/>
      <c r="E592" s="3"/>
      <c r="J592" s="4"/>
      <c r="K592" s="4"/>
      <c r="L592" s="3"/>
      <c r="M592" s="3"/>
      <c r="N592" s="3"/>
      <c r="O592" s="3"/>
    </row>
    <row r="593" spans="3:15" x14ac:dyDescent="0.25">
      <c r="C593" s="4"/>
      <c r="E593" s="3"/>
      <c r="J593" s="4"/>
      <c r="K593" s="4"/>
      <c r="L593" s="3"/>
      <c r="M593" s="3"/>
      <c r="N593" s="3"/>
      <c r="O593" s="3"/>
    </row>
    <row r="594" spans="3:15" x14ac:dyDescent="0.25">
      <c r="C594" s="4"/>
      <c r="E594" s="3"/>
      <c r="J594" s="4"/>
      <c r="K594" s="4"/>
      <c r="L594" s="3"/>
      <c r="M594" s="3"/>
      <c r="N594" s="3"/>
      <c r="O594" s="3"/>
    </row>
    <row r="595" spans="3:15" x14ac:dyDescent="0.25">
      <c r="C595" s="4"/>
      <c r="E595" s="3"/>
      <c r="J595" s="4"/>
      <c r="K595" s="4"/>
      <c r="L595" s="3"/>
      <c r="M595" s="3"/>
      <c r="N595" s="3"/>
      <c r="O595" s="3"/>
    </row>
    <row r="596" spans="3:15" x14ac:dyDescent="0.25">
      <c r="C596" s="4"/>
      <c r="E596" s="3"/>
      <c r="J596" s="4"/>
      <c r="K596" s="4"/>
      <c r="L596" s="3"/>
      <c r="M596" s="3"/>
      <c r="N596" s="3"/>
      <c r="O596" s="3"/>
    </row>
    <row r="597" spans="3:15" x14ac:dyDescent="0.25">
      <c r="C597" s="4"/>
      <c r="E597" s="3"/>
      <c r="J597" s="4"/>
      <c r="K597" s="4"/>
      <c r="L597" s="3"/>
      <c r="M597" s="3"/>
      <c r="N597" s="3"/>
      <c r="O597" s="3"/>
    </row>
    <row r="598" spans="3:15" x14ac:dyDescent="0.25">
      <c r="C598" s="4"/>
      <c r="E598" s="3"/>
      <c r="J598" s="4"/>
      <c r="K598" s="4"/>
      <c r="L598" s="3"/>
      <c r="M598" s="3"/>
      <c r="N598" s="3"/>
      <c r="O598" s="3"/>
    </row>
    <row r="599" spans="3:15" x14ac:dyDescent="0.25">
      <c r="C599" s="4"/>
      <c r="E599" s="3"/>
      <c r="J599" s="4"/>
      <c r="K599" s="4"/>
      <c r="L599" s="3"/>
      <c r="M599" s="3"/>
      <c r="N599" s="3"/>
      <c r="O599" s="3"/>
    </row>
    <row r="600" spans="3:15" x14ac:dyDescent="0.25">
      <c r="C600" s="4"/>
      <c r="E600" s="3"/>
      <c r="J600" s="4"/>
      <c r="K600" s="4"/>
      <c r="L600" s="3"/>
      <c r="M600" s="3"/>
      <c r="N600" s="3"/>
      <c r="O600" s="3"/>
    </row>
    <row r="601" spans="3:15" x14ac:dyDescent="0.25">
      <c r="C601" s="4"/>
      <c r="E601" s="3"/>
      <c r="J601" s="4"/>
      <c r="K601" s="4"/>
      <c r="L601" s="3"/>
      <c r="M601" s="3"/>
      <c r="N601" s="3"/>
      <c r="O601" s="3"/>
    </row>
    <row r="602" spans="3:15" x14ac:dyDescent="0.25">
      <c r="C602" s="4"/>
      <c r="E602" s="3"/>
      <c r="J602" s="4"/>
      <c r="K602" s="4"/>
      <c r="L602" s="3"/>
      <c r="M602" s="3"/>
      <c r="N602" s="3"/>
      <c r="O602" s="3"/>
    </row>
    <row r="603" spans="3:15" x14ac:dyDescent="0.25">
      <c r="C603" s="4"/>
      <c r="E603" s="3"/>
      <c r="J603" s="4"/>
      <c r="K603" s="4"/>
      <c r="L603" s="3"/>
      <c r="M603" s="3"/>
      <c r="N603" s="3"/>
      <c r="O603" s="3"/>
    </row>
    <row r="604" spans="3:15" x14ac:dyDescent="0.25">
      <c r="C604" s="4"/>
      <c r="E604" s="3"/>
      <c r="J604" s="4"/>
      <c r="K604" s="4"/>
      <c r="L604" s="3"/>
      <c r="M604" s="3"/>
      <c r="N604" s="3"/>
      <c r="O604" s="3"/>
    </row>
    <row r="605" spans="3:15" x14ac:dyDescent="0.25">
      <c r="C605" s="4"/>
      <c r="E605" s="3"/>
      <c r="J605" s="4"/>
      <c r="K605" s="4"/>
      <c r="L605" s="3"/>
      <c r="M605" s="3"/>
      <c r="N605" s="3"/>
      <c r="O605" s="3"/>
    </row>
    <row r="606" spans="3:15" x14ac:dyDescent="0.25">
      <c r="C606" s="4"/>
      <c r="E606" s="3"/>
      <c r="J606" s="4"/>
      <c r="K606" s="4"/>
      <c r="L606" s="3"/>
      <c r="M606" s="3"/>
      <c r="N606" s="3"/>
      <c r="O606" s="3"/>
    </row>
    <row r="607" spans="3:15" x14ac:dyDescent="0.25">
      <c r="C607" s="4"/>
      <c r="E607" s="3"/>
      <c r="J607" s="4"/>
      <c r="K607" s="4"/>
      <c r="L607" s="3"/>
      <c r="M607" s="3"/>
      <c r="N607" s="3"/>
      <c r="O607" s="3"/>
    </row>
    <row r="608" spans="3:15" x14ac:dyDescent="0.25">
      <c r="C608" s="4"/>
      <c r="E608" s="3"/>
      <c r="J608" s="4"/>
      <c r="K608" s="4"/>
      <c r="L608" s="3"/>
      <c r="M608" s="3"/>
      <c r="N608" s="3"/>
      <c r="O608" s="3"/>
    </row>
    <row r="609" spans="3:15" x14ac:dyDescent="0.25">
      <c r="C609" s="4"/>
      <c r="E609" s="3"/>
      <c r="J609" s="4"/>
      <c r="K609" s="4"/>
      <c r="L609" s="3"/>
      <c r="M609" s="3"/>
      <c r="N609" s="3"/>
      <c r="O609" s="3"/>
    </row>
    <row r="610" spans="3:15" x14ac:dyDescent="0.25">
      <c r="C610" s="4"/>
      <c r="E610" s="3"/>
      <c r="J610" s="4"/>
      <c r="K610" s="4"/>
      <c r="L610" s="3"/>
      <c r="M610" s="3"/>
      <c r="N610" s="3"/>
      <c r="O610" s="3"/>
    </row>
    <row r="611" spans="3:15" x14ac:dyDescent="0.25">
      <c r="C611" s="4"/>
      <c r="E611" s="3"/>
      <c r="J611" s="4"/>
      <c r="K611" s="4"/>
      <c r="L611" s="3"/>
      <c r="M611" s="3"/>
      <c r="N611" s="3"/>
      <c r="O611" s="3"/>
    </row>
    <row r="612" spans="3:15" x14ac:dyDescent="0.25">
      <c r="C612" s="4"/>
      <c r="E612" s="3"/>
      <c r="J612" s="4"/>
      <c r="K612" s="4"/>
      <c r="L612" s="3"/>
      <c r="M612" s="3"/>
      <c r="N612" s="3"/>
      <c r="O612" s="3"/>
    </row>
    <row r="613" spans="3:15" x14ac:dyDescent="0.25">
      <c r="C613" s="4"/>
      <c r="E613" s="3"/>
      <c r="J613" s="4"/>
      <c r="K613" s="4"/>
      <c r="L613" s="3"/>
      <c r="M613" s="3"/>
      <c r="N613" s="3"/>
      <c r="O613" s="3"/>
    </row>
    <row r="614" spans="3:15" x14ac:dyDescent="0.25">
      <c r="C614" s="4"/>
      <c r="E614" s="3"/>
      <c r="J614" s="4"/>
      <c r="K614" s="4"/>
      <c r="L614" s="3"/>
      <c r="M614" s="3"/>
      <c r="N614" s="3"/>
      <c r="O614" s="3"/>
    </row>
    <row r="615" spans="3:15" x14ac:dyDescent="0.25">
      <c r="C615" s="4"/>
      <c r="E615" s="3"/>
      <c r="J615" s="4"/>
      <c r="K615" s="4"/>
      <c r="L615" s="3"/>
      <c r="M615" s="3"/>
      <c r="N615" s="3"/>
      <c r="O615" s="3"/>
    </row>
    <row r="616" spans="3:15" x14ac:dyDescent="0.25">
      <c r="C616" s="4"/>
      <c r="E616" s="3"/>
      <c r="J616" s="4"/>
      <c r="K616" s="4"/>
      <c r="L616" s="3"/>
      <c r="M616" s="3"/>
      <c r="N616" s="3"/>
      <c r="O616" s="3"/>
    </row>
    <row r="617" spans="3:15" x14ac:dyDescent="0.25">
      <c r="C617" s="4"/>
      <c r="E617" s="3"/>
      <c r="J617" s="4"/>
      <c r="K617" s="4"/>
      <c r="L617" s="3"/>
      <c r="M617" s="3"/>
      <c r="N617" s="3"/>
      <c r="O617" s="3"/>
    </row>
    <row r="618" spans="3:15" x14ac:dyDescent="0.25">
      <c r="C618" s="4"/>
      <c r="E618" s="3"/>
      <c r="J618" s="4"/>
      <c r="K618" s="4"/>
      <c r="L618" s="3"/>
      <c r="M618" s="3"/>
      <c r="N618" s="3"/>
      <c r="O618" s="3"/>
    </row>
    <row r="619" spans="3:15" x14ac:dyDescent="0.25">
      <c r="C619" s="4"/>
      <c r="E619" s="3"/>
      <c r="J619" s="4"/>
      <c r="K619" s="4"/>
      <c r="L619" s="3"/>
      <c r="M619" s="3"/>
      <c r="N619" s="3"/>
      <c r="O619" s="3"/>
    </row>
    <row r="620" spans="3:15" x14ac:dyDescent="0.25">
      <c r="C620" s="4"/>
      <c r="E620" s="3"/>
      <c r="J620" s="4"/>
      <c r="K620" s="4"/>
      <c r="L620" s="3"/>
      <c r="M620" s="3"/>
      <c r="N620" s="3"/>
      <c r="O620" s="3"/>
    </row>
    <row r="621" spans="3:15" x14ac:dyDescent="0.25">
      <c r="C621" s="4"/>
      <c r="E621" s="3"/>
      <c r="J621" s="4"/>
      <c r="K621" s="4"/>
      <c r="L621" s="3"/>
      <c r="M621" s="3"/>
      <c r="N621" s="3"/>
      <c r="O621" s="3"/>
    </row>
    <row r="622" spans="3:15" x14ac:dyDescent="0.25">
      <c r="C622" s="4"/>
      <c r="E622" s="3"/>
      <c r="J622" s="4"/>
      <c r="K622" s="4"/>
      <c r="L622" s="3"/>
      <c r="M622" s="3"/>
      <c r="N622" s="3"/>
      <c r="O622" s="3"/>
    </row>
    <row r="623" spans="3:15" x14ac:dyDescent="0.25">
      <c r="C623" s="4"/>
      <c r="E623" s="3"/>
      <c r="J623" s="4"/>
      <c r="K623" s="4"/>
      <c r="L623" s="3"/>
      <c r="M623" s="3"/>
      <c r="N623" s="3"/>
      <c r="O623" s="3"/>
    </row>
    <row r="624" spans="3:15" x14ac:dyDescent="0.25">
      <c r="C624" s="4"/>
      <c r="E624" s="3"/>
      <c r="J624" s="4"/>
      <c r="K624" s="4"/>
      <c r="L624" s="3"/>
      <c r="M624" s="3"/>
      <c r="N624" s="3"/>
      <c r="O624" s="3"/>
    </row>
    <row r="625" spans="3:15" x14ac:dyDescent="0.25">
      <c r="C625" s="4"/>
      <c r="E625" s="3"/>
      <c r="J625" s="4"/>
      <c r="K625" s="4"/>
      <c r="L625" s="3"/>
      <c r="M625" s="3"/>
      <c r="N625" s="3"/>
      <c r="O625" s="3"/>
    </row>
    <row r="626" spans="3:15" x14ac:dyDescent="0.25">
      <c r="C626" s="4"/>
      <c r="E626" s="3"/>
      <c r="J626" s="4"/>
      <c r="K626" s="4"/>
      <c r="L626" s="3"/>
      <c r="M626" s="3"/>
      <c r="N626" s="3"/>
      <c r="O626" s="3"/>
    </row>
    <row r="627" spans="3:15" x14ac:dyDescent="0.25">
      <c r="C627" s="4"/>
      <c r="E627" s="3"/>
      <c r="J627" s="4"/>
      <c r="K627" s="4"/>
      <c r="L627" s="3"/>
      <c r="M627" s="3"/>
      <c r="N627" s="3"/>
      <c r="O627" s="3"/>
    </row>
    <row r="628" spans="3:15" x14ac:dyDescent="0.25">
      <c r="C628" s="4"/>
      <c r="E628" s="3"/>
      <c r="J628" s="4"/>
      <c r="K628" s="4"/>
      <c r="L628" s="3"/>
      <c r="M628" s="3"/>
      <c r="N628" s="3"/>
      <c r="O628" s="3"/>
    </row>
    <row r="629" spans="3:15" x14ac:dyDescent="0.25">
      <c r="C629" s="4"/>
      <c r="E629" s="3"/>
      <c r="J629" s="4"/>
      <c r="K629" s="4"/>
      <c r="L629" s="3"/>
      <c r="M629" s="3"/>
      <c r="N629" s="3"/>
      <c r="O629" s="3"/>
    </row>
    <row r="630" spans="3:15" x14ac:dyDescent="0.25">
      <c r="C630" s="4"/>
      <c r="E630" s="3"/>
      <c r="J630" s="4"/>
      <c r="K630" s="4"/>
      <c r="L630" s="3"/>
      <c r="M630" s="3"/>
      <c r="N630" s="3"/>
      <c r="O630" s="3"/>
    </row>
    <row r="631" spans="3:15" x14ac:dyDescent="0.25">
      <c r="C631" s="4"/>
      <c r="E631" s="3"/>
      <c r="J631" s="4"/>
      <c r="K631" s="4"/>
      <c r="L631" s="3"/>
      <c r="M631" s="3"/>
      <c r="N631" s="3"/>
      <c r="O631" s="3"/>
    </row>
    <row r="632" spans="3:15" x14ac:dyDescent="0.25">
      <c r="C632" s="4"/>
      <c r="E632" s="3"/>
      <c r="J632" s="4"/>
      <c r="K632" s="4"/>
      <c r="L632" s="3"/>
      <c r="M632" s="3"/>
      <c r="N632" s="3"/>
      <c r="O632" s="3"/>
    </row>
    <row r="633" spans="3:15" x14ac:dyDescent="0.25">
      <c r="C633" s="4"/>
      <c r="E633" s="3"/>
      <c r="J633" s="4"/>
      <c r="K633" s="4"/>
      <c r="L633" s="3"/>
      <c r="M633" s="3"/>
      <c r="N633" s="3"/>
      <c r="O633" s="3"/>
    </row>
    <row r="634" spans="3:15" x14ac:dyDescent="0.25">
      <c r="C634" s="4"/>
      <c r="E634" s="3"/>
      <c r="J634" s="4"/>
      <c r="K634" s="4"/>
      <c r="L634" s="3"/>
      <c r="M634" s="3"/>
      <c r="N634" s="3"/>
      <c r="O634" s="3"/>
    </row>
    <row r="635" spans="3:15" x14ac:dyDescent="0.25">
      <c r="C635" s="4"/>
      <c r="E635" s="3"/>
      <c r="J635" s="4"/>
      <c r="K635" s="4"/>
      <c r="L635" s="3"/>
      <c r="M635" s="3"/>
      <c r="N635" s="3"/>
      <c r="O635" s="3"/>
    </row>
    <row r="636" spans="3:15" x14ac:dyDescent="0.25">
      <c r="C636" s="4"/>
      <c r="E636" s="3"/>
      <c r="J636" s="4"/>
      <c r="K636" s="4"/>
      <c r="L636" s="3"/>
      <c r="M636" s="3"/>
      <c r="N636" s="3"/>
      <c r="O636" s="3"/>
    </row>
    <row r="637" spans="3:15" x14ac:dyDescent="0.25">
      <c r="C637" s="4"/>
      <c r="E637" s="3"/>
      <c r="J637" s="4"/>
      <c r="K637" s="4"/>
      <c r="L637" s="3"/>
      <c r="M637" s="3"/>
      <c r="N637" s="3"/>
      <c r="O637" s="3"/>
    </row>
    <row r="638" spans="3:15" x14ac:dyDescent="0.25">
      <c r="C638" s="4"/>
      <c r="E638" s="3"/>
      <c r="J638" s="4"/>
      <c r="K638" s="4"/>
      <c r="L638" s="3"/>
      <c r="M638" s="3"/>
      <c r="N638" s="3"/>
      <c r="O638" s="3"/>
    </row>
    <row r="639" spans="3:15" x14ac:dyDescent="0.25">
      <c r="C639" s="4"/>
      <c r="E639" s="3"/>
      <c r="J639" s="4"/>
      <c r="K639" s="4"/>
      <c r="L639" s="3"/>
      <c r="M639" s="3"/>
      <c r="N639" s="3"/>
      <c r="O639" s="3"/>
    </row>
    <row r="640" spans="3:15" x14ac:dyDescent="0.25">
      <c r="C640" s="4"/>
      <c r="E640" s="3"/>
      <c r="J640" s="4"/>
      <c r="K640" s="4"/>
      <c r="L640" s="3"/>
      <c r="M640" s="3"/>
      <c r="N640" s="3"/>
      <c r="O640" s="3"/>
    </row>
    <row r="641" spans="3:15" x14ac:dyDescent="0.25">
      <c r="C641" s="4"/>
      <c r="E641" s="3"/>
      <c r="J641" s="4"/>
      <c r="K641" s="4"/>
      <c r="L641" s="3"/>
      <c r="M641" s="3"/>
      <c r="N641" s="3"/>
      <c r="O641" s="3"/>
    </row>
    <row r="642" spans="3:15" x14ac:dyDescent="0.25">
      <c r="C642" s="4"/>
      <c r="E642" s="3"/>
      <c r="J642" s="4"/>
      <c r="K642" s="4"/>
      <c r="L642" s="3"/>
      <c r="M642" s="3"/>
      <c r="N642" s="3"/>
      <c r="O642" s="3"/>
    </row>
    <row r="643" spans="3:15" x14ac:dyDescent="0.25">
      <c r="C643" s="4"/>
      <c r="E643" s="3"/>
      <c r="J643" s="4"/>
      <c r="K643" s="4"/>
      <c r="L643" s="3"/>
      <c r="M643" s="3"/>
      <c r="N643" s="3"/>
      <c r="O643" s="3"/>
    </row>
    <row r="644" spans="3:15" x14ac:dyDescent="0.25">
      <c r="C644" s="4"/>
      <c r="E644" s="3"/>
      <c r="J644" s="4"/>
      <c r="K644" s="4"/>
      <c r="L644" s="3"/>
      <c r="M644" s="3"/>
      <c r="N644" s="3"/>
      <c r="O644" s="3"/>
    </row>
    <row r="645" spans="3:15" x14ac:dyDescent="0.25">
      <c r="C645" s="4"/>
      <c r="E645" s="3"/>
      <c r="J645" s="4"/>
      <c r="K645" s="4"/>
      <c r="L645" s="3"/>
      <c r="M645" s="3"/>
      <c r="N645" s="3"/>
      <c r="O645" s="3"/>
    </row>
    <row r="646" spans="3:15" x14ac:dyDescent="0.25">
      <c r="C646" s="4"/>
      <c r="E646" s="3"/>
      <c r="J646" s="4"/>
      <c r="K646" s="4"/>
      <c r="L646" s="3"/>
      <c r="M646" s="3"/>
      <c r="N646" s="3"/>
      <c r="O646" s="3"/>
    </row>
    <row r="647" spans="3:15" x14ac:dyDescent="0.25">
      <c r="C647" s="4"/>
      <c r="E647" s="3"/>
      <c r="J647" s="4"/>
      <c r="K647" s="4"/>
      <c r="L647" s="3"/>
      <c r="M647" s="3"/>
      <c r="N647" s="3"/>
      <c r="O647" s="3"/>
    </row>
    <row r="648" spans="3:15" x14ac:dyDescent="0.25">
      <c r="C648" s="4"/>
      <c r="E648" s="3"/>
      <c r="J648" s="4"/>
      <c r="K648" s="4"/>
      <c r="L648" s="3"/>
      <c r="M648" s="3"/>
      <c r="N648" s="3"/>
      <c r="O648" s="3"/>
    </row>
    <row r="649" spans="3:15" x14ac:dyDescent="0.25">
      <c r="C649" s="4"/>
      <c r="E649" s="3"/>
      <c r="J649" s="4"/>
      <c r="K649" s="4"/>
      <c r="L649" s="3"/>
      <c r="M649" s="3"/>
      <c r="N649" s="3"/>
      <c r="O649" s="3"/>
    </row>
    <row r="650" spans="3:15" x14ac:dyDescent="0.25">
      <c r="C650" s="4"/>
      <c r="E650" s="3"/>
      <c r="J650" s="4"/>
      <c r="K650" s="4"/>
      <c r="L650" s="3"/>
      <c r="M650" s="3"/>
      <c r="N650" s="3"/>
      <c r="O650" s="3"/>
    </row>
    <row r="651" spans="3:15" x14ac:dyDescent="0.25">
      <c r="C651" s="4"/>
      <c r="E651" s="3"/>
      <c r="J651" s="4"/>
      <c r="K651" s="4"/>
      <c r="L651" s="3"/>
      <c r="M651" s="3"/>
      <c r="N651" s="3"/>
      <c r="O651" s="3"/>
    </row>
    <row r="652" spans="3:15" x14ac:dyDescent="0.25">
      <c r="C652" s="4"/>
      <c r="E652" s="3"/>
      <c r="J652" s="4"/>
      <c r="K652" s="4"/>
      <c r="L652" s="3"/>
      <c r="M652" s="3"/>
      <c r="N652" s="3"/>
      <c r="O652" s="3"/>
    </row>
    <row r="653" spans="3:15" x14ac:dyDescent="0.25">
      <c r="C653" s="4"/>
      <c r="E653" s="3"/>
      <c r="J653" s="4"/>
      <c r="K653" s="4"/>
      <c r="L653" s="3"/>
      <c r="M653" s="3"/>
      <c r="N653" s="3"/>
      <c r="O653" s="3"/>
    </row>
    <row r="654" spans="3:15" x14ac:dyDescent="0.25">
      <c r="C654" s="4"/>
      <c r="E654" s="3"/>
      <c r="J654" s="4"/>
      <c r="K654" s="4"/>
      <c r="L654" s="3"/>
      <c r="M654" s="3"/>
      <c r="N654" s="3"/>
      <c r="O654" s="3"/>
    </row>
    <row r="655" spans="3:15" x14ac:dyDescent="0.25">
      <c r="C655" s="4"/>
      <c r="E655" s="3"/>
      <c r="J655" s="4"/>
      <c r="K655" s="4"/>
      <c r="L655" s="3"/>
      <c r="M655" s="3"/>
      <c r="N655" s="3"/>
      <c r="O655" s="3"/>
    </row>
    <row r="656" spans="3:15" x14ac:dyDescent="0.25">
      <c r="C656" s="4"/>
      <c r="E656" s="3"/>
      <c r="J656" s="4"/>
      <c r="K656" s="4"/>
      <c r="L656" s="3"/>
      <c r="M656" s="3"/>
      <c r="N656" s="3"/>
      <c r="O656" s="3"/>
    </row>
    <row r="657" spans="3:15" x14ac:dyDescent="0.25">
      <c r="C657" s="4"/>
      <c r="E657" s="3"/>
      <c r="J657" s="4"/>
      <c r="K657" s="4"/>
      <c r="L657" s="3"/>
      <c r="M657" s="3"/>
      <c r="N657" s="3"/>
      <c r="O657" s="3"/>
    </row>
    <row r="658" spans="3:15" x14ac:dyDescent="0.25">
      <c r="C658" s="4"/>
      <c r="E658" s="3"/>
      <c r="J658" s="4"/>
      <c r="K658" s="4"/>
      <c r="L658" s="3"/>
      <c r="M658" s="3"/>
      <c r="N658" s="3"/>
      <c r="O658" s="3"/>
    </row>
    <row r="659" spans="3:15" x14ac:dyDescent="0.25">
      <c r="C659" s="4"/>
      <c r="E659" s="3"/>
      <c r="J659" s="4"/>
      <c r="K659" s="4"/>
      <c r="L659" s="3"/>
      <c r="M659" s="3"/>
      <c r="N659" s="3"/>
      <c r="O659" s="3"/>
    </row>
    <row r="660" spans="3:15" x14ac:dyDescent="0.25">
      <c r="C660" s="4"/>
      <c r="E660" s="3"/>
      <c r="J660" s="4"/>
      <c r="K660" s="4"/>
      <c r="L660" s="3"/>
      <c r="M660" s="3"/>
      <c r="N660" s="3"/>
      <c r="O660" s="3"/>
    </row>
    <row r="661" spans="3:15" x14ac:dyDescent="0.25">
      <c r="C661" s="4"/>
      <c r="E661" s="3"/>
      <c r="J661" s="4"/>
      <c r="K661" s="4"/>
      <c r="L661" s="3"/>
      <c r="M661" s="3"/>
      <c r="N661" s="3"/>
      <c r="O661" s="3"/>
    </row>
    <row r="662" spans="3:15" x14ac:dyDescent="0.25">
      <c r="C662" s="4"/>
      <c r="E662" s="3"/>
      <c r="J662" s="4"/>
      <c r="K662" s="4"/>
      <c r="L662" s="3"/>
      <c r="M662" s="3"/>
      <c r="N662" s="3"/>
      <c r="O662" s="3"/>
    </row>
    <row r="663" spans="3:15" x14ac:dyDescent="0.25">
      <c r="C663" s="4"/>
      <c r="E663" s="3"/>
      <c r="J663" s="4"/>
      <c r="K663" s="4"/>
      <c r="L663" s="3"/>
      <c r="M663" s="3"/>
      <c r="N663" s="3"/>
      <c r="O663" s="3"/>
    </row>
    <row r="664" spans="3:15" x14ac:dyDescent="0.25">
      <c r="C664" s="4"/>
      <c r="E664" s="3"/>
      <c r="J664" s="4"/>
      <c r="K664" s="4"/>
      <c r="L664" s="3"/>
      <c r="M664" s="3"/>
      <c r="N664" s="3"/>
      <c r="O664" s="3"/>
    </row>
    <row r="665" spans="3:15" x14ac:dyDescent="0.25">
      <c r="C665" s="4"/>
      <c r="E665" s="3"/>
      <c r="J665" s="4"/>
      <c r="K665" s="4"/>
      <c r="L665" s="3"/>
      <c r="M665" s="3"/>
      <c r="N665" s="3"/>
      <c r="O665" s="3"/>
    </row>
    <row r="666" spans="3:15" x14ac:dyDescent="0.25">
      <c r="C666" s="4"/>
      <c r="E666" s="3"/>
      <c r="J666" s="4"/>
      <c r="K666" s="4"/>
      <c r="L666" s="3"/>
      <c r="M666" s="3"/>
      <c r="N666" s="3"/>
      <c r="O666" s="3"/>
    </row>
    <row r="667" spans="3:15" x14ac:dyDescent="0.25">
      <c r="C667" s="4"/>
      <c r="E667" s="3"/>
      <c r="J667" s="4"/>
      <c r="K667" s="4"/>
      <c r="L667" s="3"/>
      <c r="M667" s="3"/>
      <c r="N667" s="3"/>
      <c r="O667" s="3"/>
    </row>
    <row r="668" spans="3:15" x14ac:dyDescent="0.25">
      <c r="C668" s="4"/>
      <c r="E668" s="3"/>
      <c r="J668" s="4"/>
      <c r="K668" s="4"/>
      <c r="L668" s="3"/>
      <c r="M668" s="3"/>
      <c r="N668" s="3"/>
      <c r="O668" s="3"/>
    </row>
    <row r="669" spans="3:15" x14ac:dyDescent="0.25">
      <c r="C669" s="4"/>
      <c r="E669" s="3"/>
      <c r="J669" s="4"/>
      <c r="K669" s="4"/>
      <c r="L669" s="3"/>
      <c r="M669" s="3"/>
      <c r="N669" s="3"/>
      <c r="O669" s="3"/>
    </row>
    <row r="670" spans="3:15" x14ac:dyDescent="0.25">
      <c r="C670" s="4"/>
      <c r="E670" s="3"/>
      <c r="J670" s="4"/>
      <c r="K670" s="4"/>
      <c r="L670" s="3"/>
      <c r="M670" s="3"/>
      <c r="N670" s="3"/>
      <c r="O670" s="3"/>
    </row>
    <row r="671" spans="3:15" x14ac:dyDescent="0.25">
      <c r="C671" s="4"/>
      <c r="E671" s="3"/>
      <c r="J671" s="4"/>
      <c r="K671" s="4"/>
      <c r="L671" s="3"/>
      <c r="M671" s="3"/>
      <c r="N671" s="3"/>
      <c r="O671" s="3"/>
    </row>
    <row r="672" spans="3:15" x14ac:dyDescent="0.25">
      <c r="C672" s="4"/>
      <c r="E672" s="3"/>
      <c r="J672" s="4"/>
      <c r="K672" s="4"/>
      <c r="L672" s="3"/>
      <c r="M672" s="3"/>
      <c r="N672" s="3"/>
      <c r="O672" s="3"/>
    </row>
    <row r="673" spans="3:15" x14ac:dyDescent="0.25">
      <c r="C673" s="4"/>
      <c r="E673" s="3"/>
      <c r="J673" s="4"/>
      <c r="K673" s="4"/>
      <c r="L673" s="3"/>
      <c r="M673" s="3"/>
      <c r="N673" s="3"/>
      <c r="O673" s="3"/>
    </row>
    <row r="674" spans="3:15" x14ac:dyDescent="0.25">
      <c r="C674" s="4"/>
      <c r="E674" s="3"/>
      <c r="J674" s="4"/>
      <c r="K674" s="4"/>
      <c r="L674" s="3"/>
      <c r="M674" s="3"/>
      <c r="N674" s="3"/>
      <c r="O674" s="3"/>
    </row>
    <row r="675" spans="3:15" x14ac:dyDescent="0.25">
      <c r="C675" s="4"/>
      <c r="E675" s="3"/>
      <c r="J675" s="4"/>
      <c r="K675" s="4"/>
      <c r="L675" s="3"/>
      <c r="M675" s="3"/>
      <c r="N675" s="3"/>
      <c r="O675" s="3"/>
    </row>
    <row r="676" spans="3:15" x14ac:dyDescent="0.25">
      <c r="C676" s="4"/>
      <c r="E676" s="3"/>
      <c r="J676" s="4"/>
      <c r="K676" s="4"/>
      <c r="L676" s="3"/>
      <c r="M676" s="3"/>
      <c r="N676" s="3"/>
      <c r="O676" s="3"/>
    </row>
    <row r="677" spans="3:15" x14ac:dyDescent="0.25">
      <c r="C677" s="4"/>
      <c r="E677" s="3"/>
      <c r="J677" s="4"/>
      <c r="K677" s="4"/>
      <c r="L677" s="3"/>
      <c r="M677" s="3"/>
      <c r="N677" s="3"/>
      <c r="O677" s="3"/>
    </row>
    <row r="678" spans="3:15" x14ac:dyDescent="0.25">
      <c r="C678" s="4"/>
      <c r="E678" s="3"/>
      <c r="J678" s="4"/>
      <c r="K678" s="4"/>
      <c r="L678" s="3"/>
      <c r="M678" s="3"/>
      <c r="N678" s="3"/>
      <c r="O678" s="3"/>
    </row>
    <row r="679" spans="3:15" x14ac:dyDescent="0.25">
      <c r="C679" s="4"/>
      <c r="E679" s="3"/>
      <c r="J679" s="4"/>
      <c r="K679" s="4"/>
      <c r="L679" s="3"/>
      <c r="M679" s="3"/>
      <c r="N679" s="3"/>
      <c r="O679" s="3"/>
    </row>
    <row r="680" spans="3:15" x14ac:dyDescent="0.25">
      <c r="C680" s="4"/>
      <c r="E680" s="3"/>
      <c r="J680" s="4"/>
      <c r="K680" s="4"/>
      <c r="L680" s="3"/>
      <c r="M680" s="3"/>
      <c r="N680" s="3"/>
      <c r="O680" s="3"/>
    </row>
    <row r="681" spans="3:15" x14ac:dyDescent="0.25">
      <c r="C681" s="4"/>
      <c r="E681" s="3"/>
      <c r="J681" s="4"/>
      <c r="K681" s="4"/>
      <c r="L681" s="3"/>
      <c r="M681" s="3"/>
      <c r="N681" s="3"/>
      <c r="O681" s="3"/>
    </row>
    <row r="682" spans="3:15" x14ac:dyDescent="0.25">
      <c r="C682" s="4"/>
      <c r="E682" s="3"/>
      <c r="J682" s="4"/>
      <c r="K682" s="4"/>
      <c r="L682" s="3"/>
      <c r="M682" s="3"/>
      <c r="N682" s="3"/>
      <c r="O682" s="3"/>
    </row>
    <row r="683" spans="3:15" x14ac:dyDescent="0.25">
      <c r="C683" s="4"/>
      <c r="E683" s="3"/>
      <c r="J683" s="4"/>
      <c r="K683" s="4"/>
      <c r="L683" s="3"/>
      <c r="M683" s="3"/>
      <c r="N683" s="3"/>
      <c r="O683" s="3"/>
    </row>
    <row r="684" spans="3:15" x14ac:dyDescent="0.25">
      <c r="C684" s="4"/>
      <c r="E684" s="3"/>
      <c r="J684" s="4"/>
      <c r="K684" s="4"/>
      <c r="L684" s="3"/>
      <c r="M684" s="3"/>
      <c r="N684" s="3"/>
      <c r="O684" s="3"/>
    </row>
    <row r="685" spans="3:15" x14ac:dyDescent="0.25">
      <c r="C685" s="4"/>
      <c r="E685" s="3"/>
      <c r="J685" s="4"/>
      <c r="K685" s="4"/>
      <c r="L685" s="3"/>
      <c r="M685" s="3"/>
      <c r="N685" s="3"/>
      <c r="O685" s="3"/>
    </row>
    <row r="686" spans="3:15" x14ac:dyDescent="0.25">
      <c r="C686" s="4"/>
      <c r="E686" s="3"/>
      <c r="J686" s="4"/>
      <c r="K686" s="4"/>
      <c r="L686" s="3"/>
      <c r="M686" s="3"/>
      <c r="N686" s="3"/>
      <c r="O686" s="3"/>
    </row>
    <row r="687" spans="3:15" x14ac:dyDescent="0.25">
      <c r="C687" s="4"/>
      <c r="E687" s="3"/>
      <c r="J687" s="4"/>
      <c r="K687" s="4"/>
      <c r="L687" s="3"/>
      <c r="M687" s="3"/>
      <c r="N687" s="3"/>
      <c r="O687" s="3"/>
    </row>
    <row r="688" spans="3:15" x14ac:dyDescent="0.25">
      <c r="C688" s="4"/>
      <c r="E688" s="3"/>
      <c r="J688" s="4"/>
      <c r="K688" s="4"/>
      <c r="L688" s="3"/>
      <c r="M688" s="3"/>
      <c r="N688" s="3"/>
      <c r="O688" s="3"/>
    </row>
    <row r="689" spans="3:15" x14ac:dyDescent="0.25">
      <c r="C689" s="4"/>
      <c r="E689" s="3"/>
      <c r="J689" s="4"/>
      <c r="K689" s="4"/>
      <c r="L689" s="3"/>
      <c r="M689" s="3"/>
      <c r="N689" s="3"/>
      <c r="O689" s="3"/>
    </row>
    <row r="690" spans="3:15" x14ac:dyDescent="0.25">
      <c r="C690" s="4"/>
      <c r="E690" s="3"/>
      <c r="J690" s="4"/>
      <c r="K690" s="4"/>
      <c r="L690" s="3"/>
      <c r="M690" s="3"/>
      <c r="N690" s="3"/>
      <c r="O690" s="3"/>
    </row>
    <row r="691" spans="3:15" x14ac:dyDescent="0.25">
      <c r="C691" s="4"/>
      <c r="E691" s="3"/>
      <c r="J691" s="4"/>
      <c r="K691" s="4"/>
      <c r="L691" s="3"/>
      <c r="M691" s="3"/>
      <c r="N691" s="3"/>
      <c r="O691" s="3"/>
    </row>
    <row r="692" spans="3:15" x14ac:dyDescent="0.25">
      <c r="C692" s="4"/>
      <c r="E692" s="3"/>
      <c r="J692" s="4"/>
      <c r="K692" s="4"/>
      <c r="L692" s="3"/>
      <c r="M692" s="3"/>
      <c r="N692" s="3"/>
      <c r="O692" s="3"/>
    </row>
    <row r="693" spans="3:15" x14ac:dyDescent="0.25">
      <c r="C693" s="4"/>
      <c r="E693" s="3"/>
      <c r="J693" s="4"/>
      <c r="K693" s="4"/>
      <c r="L693" s="3"/>
      <c r="M693" s="3"/>
      <c r="N693" s="3"/>
      <c r="O693" s="3"/>
    </row>
    <row r="694" spans="3:15" x14ac:dyDescent="0.25">
      <c r="C694" s="4"/>
      <c r="E694" s="3"/>
      <c r="J694" s="4"/>
      <c r="K694" s="4"/>
      <c r="L694" s="3"/>
      <c r="M694" s="3"/>
      <c r="N694" s="3"/>
      <c r="O694" s="3"/>
    </row>
    <row r="695" spans="3:15" x14ac:dyDescent="0.25">
      <c r="C695" s="4"/>
      <c r="E695" s="3"/>
      <c r="J695" s="4"/>
      <c r="K695" s="4"/>
      <c r="L695" s="3"/>
      <c r="M695" s="3"/>
      <c r="N695" s="3"/>
      <c r="O695" s="3"/>
    </row>
    <row r="696" spans="3:15" x14ac:dyDescent="0.25">
      <c r="C696" s="4"/>
      <c r="E696" s="3"/>
      <c r="J696" s="4"/>
      <c r="K696" s="4"/>
      <c r="L696" s="3"/>
      <c r="M696" s="3"/>
      <c r="N696" s="3"/>
      <c r="O696" s="3"/>
    </row>
    <row r="697" spans="3:15" x14ac:dyDescent="0.25">
      <c r="C697" s="4"/>
      <c r="E697" s="3"/>
      <c r="J697" s="4"/>
      <c r="K697" s="4"/>
      <c r="L697" s="3"/>
      <c r="M697" s="3"/>
      <c r="N697" s="3"/>
      <c r="O697" s="3"/>
    </row>
    <row r="698" spans="3:15" x14ac:dyDescent="0.25">
      <c r="C698" s="4"/>
      <c r="E698" s="3"/>
      <c r="J698" s="4"/>
      <c r="K698" s="4"/>
      <c r="L698" s="3"/>
      <c r="M698" s="3"/>
      <c r="N698" s="3"/>
      <c r="O698" s="3"/>
    </row>
    <row r="699" spans="3:15" x14ac:dyDescent="0.25">
      <c r="C699" s="4"/>
      <c r="E699" s="3"/>
      <c r="J699" s="4"/>
      <c r="K699" s="4"/>
      <c r="L699" s="3"/>
      <c r="M699" s="3"/>
      <c r="N699" s="3"/>
      <c r="O699" s="3"/>
    </row>
    <row r="700" spans="3:15" x14ac:dyDescent="0.25">
      <c r="C700" s="4"/>
      <c r="E700" s="3"/>
      <c r="J700" s="4"/>
      <c r="K700" s="4"/>
      <c r="L700" s="3"/>
      <c r="M700" s="3"/>
      <c r="N700" s="3"/>
      <c r="O700" s="3"/>
    </row>
    <row r="701" spans="3:15" x14ac:dyDescent="0.25">
      <c r="C701" s="4"/>
      <c r="E701" s="3"/>
      <c r="J701" s="4"/>
      <c r="K701" s="4"/>
      <c r="L701" s="3"/>
      <c r="M701" s="3"/>
      <c r="N701" s="3"/>
      <c r="O701" s="3"/>
    </row>
    <row r="702" spans="3:15" x14ac:dyDescent="0.25">
      <c r="C702" s="4"/>
      <c r="E702" s="3"/>
      <c r="J702" s="4"/>
      <c r="K702" s="4"/>
      <c r="L702" s="3"/>
      <c r="M702" s="3"/>
      <c r="N702" s="3"/>
      <c r="O702" s="3"/>
    </row>
    <row r="703" spans="3:15" x14ac:dyDescent="0.25">
      <c r="C703" s="4"/>
      <c r="E703" s="3"/>
      <c r="J703" s="4"/>
      <c r="K703" s="4"/>
      <c r="L703" s="3"/>
      <c r="M703" s="3"/>
      <c r="N703" s="3"/>
      <c r="O703" s="3"/>
    </row>
    <row r="704" spans="3:15" x14ac:dyDescent="0.25">
      <c r="C704" s="4"/>
      <c r="E704" s="3"/>
      <c r="J704" s="4"/>
      <c r="K704" s="4"/>
      <c r="L704" s="3"/>
      <c r="M704" s="3"/>
      <c r="N704" s="3"/>
      <c r="O704" s="3"/>
    </row>
    <row r="705" spans="3:15" x14ac:dyDescent="0.25">
      <c r="C705" s="4"/>
      <c r="E705" s="3"/>
      <c r="J705" s="4"/>
      <c r="K705" s="4"/>
      <c r="L705" s="3"/>
      <c r="M705" s="3"/>
      <c r="N705" s="3"/>
      <c r="O705" s="3"/>
    </row>
    <row r="706" spans="3:15" x14ac:dyDescent="0.25">
      <c r="C706" s="4"/>
      <c r="E706" s="3"/>
      <c r="J706" s="4"/>
      <c r="K706" s="4"/>
      <c r="L706" s="3"/>
      <c r="M706" s="3"/>
      <c r="N706" s="3"/>
      <c r="O706" s="3"/>
    </row>
    <row r="707" spans="3:15" x14ac:dyDescent="0.25">
      <c r="C707" s="4"/>
      <c r="E707" s="3"/>
      <c r="J707" s="4"/>
      <c r="K707" s="4"/>
      <c r="L707" s="3"/>
      <c r="M707" s="3"/>
      <c r="N707" s="3"/>
      <c r="O707" s="3"/>
    </row>
    <row r="708" spans="3:15" x14ac:dyDescent="0.25">
      <c r="C708" s="4"/>
      <c r="E708" s="3"/>
      <c r="J708" s="4"/>
      <c r="K708" s="4"/>
      <c r="L708" s="3"/>
      <c r="M708" s="3"/>
      <c r="N708" s="3"/>
      <c r="O708" s="3"/>
    </row>
    <row r="709" spans="3:15" x14ac:dyDescent="0.25">
      <c r="C709" s="4"/>
      <c r="E709" s="3"/>
      <c r="J709" s="4"/>
      <c r="K709" s="4"/>
      <c r="L709" s="3"/>
      <c r="M709" s="3"/>
      <c r="N709" s="3"/>
      <c r="O709" s="3"/>
    </row>
    <row r="710" spans="3:15" x14ac:dyDescent="0.25">
      <c r="C710" s="4"/>
      <c r="E710" s="3"/>
      <c r="J710" s="4"/>
      <c r="K710" s="4"/>
      <c r="L710" s="3"/>
      <c r="M710" s="3"/>
      <c r="N710" s="3"/>
      <c r="O710" s="3"/>
    </row>
    <row r="711" spans="3:15" x14ac:dyDescent="0.25">
      <c r="C711" s="4"/>
      <c r="E711" s="3"/>
      <c r="J711" s="4"/>
      <c r="K711" s="4"/>
      <c r="L711" s="3"/>
      <c r="M711" s="3"/>
      <c r="N711" s="3"/>
      <c r="O711" s="3"/>
    </row>
    <row r="712" spans="3:15" x14ac:dyDescent="0.25">
      <c r="C712" s="4"/>
      <c r="E712" s="3"/>
      <c r="J712" s="4"/>
      <c r="K712" s="4"/>
      <c r="L712" s="3"/>
      <c r="M712" s="3"/>
      <c r="N712" s="3"/>
      <c r="O712" s="3"/>
    </row>
    <row r="713" spans="3:15" x14ac:dyDescent="0.25">
      <c r="C713" s="4"/>
      <c r="E713" s="3"/>
      <c r="J713" s="4"/>
      <c r="K713" s="4"/>
      <c r="L713" s="3"/>
      <c r="M713" s="3"/>
      <c r="N713" s="3"/>
      <c r="O713" s="3"/>
    </row>
    <row r="714" spans="3:15" x14ac:dyDescent="0.25">
      <c r="C714" s="4"/>
      <c r="E714" s="3"/>
      <c r="J714" s="4"/>
      <c r="K714" s="4"/>
      <c r="L714" s="3"/>
      <c r="M714" s="3"/>
      <c r="N714" s="3"/>
      <c r="O714" s="3"/>
    </row>
    <row r="715" spans="3:15" x14ac:dyDescent="0.25">
      <c r="C715" s="4"/>
      <c r="E715" s="3"/>
      <c r="J715" s="4"/>
      <c r="K715" s="4"/>
      <c r="L715" s="3"/>
      <c r="M715" s="3"/>
      <c r="N715" s="3"/>
      <c r="O715" s="3"/>
    </row>
    <row r="716" spans="3:15" x14ac:dyDescent="0.25">
      <c r="C716" s="4"/>
      <c r="E716" s="3"/>
      <c r="J716" s="4"/>
      <c r="K716" s="4"/>
      <c r="L716" s="3"/>
      <c r="M716" s="3"/>
      <c r="N716" s="3"/>
      <c r="O716" s="3"/>
    </row>
    <row r="717" spans="3:15" x14ac:dyDescent="0.25">
      <c r="C717" s="4"/>
      <c r="E717" s="3"/>
      <c r="J717" s="4"/>
      <c r="K717" s="4"/>
      <c r="L717" s="3"/>
      <c r="M717" s="3"/>
      <c r="N717" s="3"/>
      <c r="O717" s="3"/>
    </row>
    <row r="718" spans="3:15" x14ac:dyDescent="0.25">
      <c r="C718" s="4"/>
      <c r="E718" s="3"/>
      <c r="J718" s="4"/>
      <c r="K718" s="4"/>
      <c r="L718" s="3"/>
      <c r="M718" s="3"/>
      <c r="N718" s="3"/>
      <c r="O718" s="3"/>
    </row>
    <row r="719" spans="3:15" x14ac:dyDescent="0.25">
      <c r="C719" s="4"/>
      <c r="E719" s="3"/>
      <c r="J719" s="4"/>
      <c r="K719" s="4"/>
      <c r="L719" s="3"/>
      <c r="M719" s="3"/>
      <c r="N719" s="3"/>
      <c r="O719" s="3"/>
    </row>
    <row r="720" spans="3:15" x14ac:dyDescent="0.25">
      <c r="C720" s="4"/>
      <c r="E720" s="3"/>
      <c r="J720" s="4"/>
      <c r="K720" s="4"/>
      <c r="L720" s="3"/>
      <c r="M720" s="3"/>
      <c r="N720" s="3"/>
      <c r="O720" s="3"/>
    </row>
    <row r="721" spans="3:15" x14ac:dyDescent="0.25">
      <c r="C721" s="4"/>
      <c r="E721" s="3"/>
      <c r="J721" s="4"/>
      <c r="K721" s="4"/>
      <c r="L721" s="3"/>
      <c r="M721" s="3"/>
      <c r="N721" s="3"/>
      <c r="O721" s="3"/>
    </row>
    <row r="722" spans="3:15" x14ac:dyDescent="0.25">
      <c r="C722" s="4"/>
      <c r="E722" s="3"/>
      <c r="J722" s="4"/>
      <c r="K722" s="4"/>
      <c r="L722" s="3"/>
      <c r="M722" s="3"/>
      <c r="N722" s="3"/>
      <c r="O722" s="3"/>
    </row>
    <row r="723" spans="3:15" x14ac:dyDescent="0.25">
      <c r="C723" s="4"/>
      <c r="E723" s="3"/>
      <c r="J723" s="4"/>
      <c r="K723" s="4"/>
      <c r="L723" s="3"/>
      <c r="M723" s="3"/>
      <c r="N723" s="3"/>
      <c r="O723" s="3"/>
    </row>
    <row r="724" spans="3:15" x14ac:dyDescent="0.25">
      <c r="C724" s="4"/>
      <c r="E724" s="3"/>
      <c r="J724" s="4"/>
      <c r="K724" s="4"/>
      <c r="L724" s="3"/>
      <c r="M724" s="3"/>
      <c r="N724" s="3"/>
      <c r="O724" s="3"/>
    </row>
    <row r="725" spans="3:15" x14ac:dyDescent="0.25">
      <c r="C725" s="4"/>
      <c r="E725" s="3"/>
      <c r="J725" s="4"/>
      <c r="K725" s="4"/>
      <c r="L725" s="3"/>
      <c r="M725" s="3"/>
      <c r="N725" s="3"/>
      <c r="O725" s="3"/>
    </row>
    <row r="726" spans="3:15" x14ac:dyDescent="0.25">
      <c r="C726" s="4"/>
      <c r="E726" s="3"/>
      <c r="J726" s="4"/>
      <c r="K726" s="4"/>
      <c r="L726" s="3"/>
      <c r="M726" s="3"/>
      <c r="N726" s="3"/>
      <c r="O726" s="3"/>
    </row>
    <row r="727" spans="3:15" x14ac:dyDescent="0.25">
      <c r="C727" s="4"/>
      <c r="E727" s="3"/>
      <c r="J727" s="4"/>
      <c r="K727" s="4"/>
      <c r="L727" s="3"/>
      <c r="M727" s="3"/>
      <c r="N727" s="3"/>
      <c r="O727" s="3"/>
    </row>
    <row r="728" spans="3:15" x14ac:dyDescent="0.25">
      <c r="C728" s="4"/>
      <c r="E728" s="3"/>
      <c r="J728" s="4"/>
      <c r="K728" s="4"/>
      <c r="L728" s="3"/>
      <c r="M728" s="3"/>
      <c r="N728" s="3"/>
      <c r="O728" s="3"/>
    </row>
    <row r="729" spans="3:15" x14ac:dyDescent="0.25">
      <c r="C729" s="4"/>
      <c r="E729" s="3"/>
      <c r="J729" s="4"/>
      <c r="K729" s="4"/>
      <c r="L729" s="3"/>
      <c r="M729" s="3"/>
      <c r="N729" s="3"/>
      <c r="O729" s="3"/>
    </row>
    <row r="730" spans="3:15" x14ac:dyDescent="0.25">
      <c r="C730" s="4"/>
      <c r="E730" s="3"/>
      <c r="J730" s="4"/>
      <c r="K730" s="4"/>
      <c r="L730" s="3"/>
      <c r="M730" s="3"/>
      <c r="N730" s="3"/>
      <c r="O730" s="3"/>
    </row>
    <row r="731" spans="3:15" x14ac:dyDescent="0.25">
      <c r="C731" s="4"/>
      <c r="E731" s="3"/>
      <c r="J731" s="4"/>
      <c r="K731" s="4"/>
      <c r="L731" s="3"/>
      <c r="M731" s="3"/>
      <c r="N731" s="3"/>
      <c r="O731" s="3"/>
    </row>
    <row r="732" spans="3:15" x14ac:dyDescent="0.25">
      <c r="C732" s="4"/>
      <c r="E732" s="3"/>
      <c r="J732" s="4"/>
      <c r="K732" s="4"/>
      <c r="L732" s="3"/>
      <c r="M732" s="3"/>
      <c r="N732" s="3"/>
      <c r="O732" s="3"/>
    </row>
    <row r="733" spans="3:15" x14ac:dyDescent="0.25">
      <c r="C733" s="4"/>
      <c r="E733" s="3"/>
      <c r="J733" s="4"/>
      <c r="K733" s="4"/>
      <c r="L733" s="3"/>
      <c r="M733" s="3"/>
      <c r="N733" s="3"/>
      <c r="O733" s="3"/>
    </row>
    <row r="734" spans="3:15" x14ac:dyDescent="0.25">
      <c r="C734" s="4"/>
      <c r="E734" s="3"/>
      <c r="J734" s="4"/>
      <c r="K734" s="4"/>
      <c r="L734" s="3"/>
      <c r="M734" s="3"/>
      <c r="N734" s="3"/>
      <c r="O734" s="3"/>
    </row>
    <row r="735" spans="3:15" x14ac:dyDescent="0.25">
      <c r="C735" s="4"/>
      <c r="E735" s="3"/>
      <c r="J735" s="4"/>
      <c r="K735" s="4"/>
      <c r="L735" s="3"/>
      <c r="M735" s="3"/>
      <c r="N735" s="3"/>
      <c r="O735" s="3"/>
    </row>
    <row r="736" spans="3:15" x14ac:dyDescent="0.25">
      <c r="C736" s="4"/>
      <c r="E736" s="3"/>
      <c r="J736" s="4"/>
      <c r="K736" s="4"/>
      <c r="L736" s="3"/>
      <c r="M736" s="3"/>
      <c r="N736" s="3"/>
      <c r="O736" s="3"/>
    </row>
    <row r="737" spans="3:15" x14ac:dyDescent="0.25">
      <c r="C737" s="4"/>
      <c r="E737" s="3"/>
      <c r="J737" s="4"/>
      <c r="K737" s="4"/>
      <c r="L737" s="3"/>
      <c r="M737" s="3"/>
      <c r="N737" s="3"/>
      <c r="O737" s="3"/>
    </row>
    <row r="738" spans="3:15" x14ac:dyDescent="0.25">
      <c r="C738" s="4"/>
      <c r="E738" s="3"/>
      <c r="J738" s="4"/>
      <c r="K738" s="4"/>
      <c r="L738" s="3"/>
      <c r="M738" s="3"/>
      <c r="N738" s="3"/>
      <c r="O738" s="3"/>
    </row>
    <row r="739" spans="3:15" x14ac:dyDescent="0.25">
      <c r="C739" s="4"/>
      <c r="E739" s="3"/>
      <c r="J739" s="4"/>
      <c r="K739" s="4"/>
      <c r="L739" s="3"/>
      <c r="M739" s="3"/>
      <c r="N739" s="3"/>
      <c r="O739" s="3"/>
    </row>
    <row r="740" spans="3:15" x14ac:dyDescent="0.25">
      <c r="C740" s="4"/>
      <c r="E740" s="3"/>
      <c r="J740" s="4"/>
      <c r="K740" s="4"/>
      <c r="L740" s="3"/>
      <c r="M740" s="3"/>
      <c r="N740" s="3"/>
      <c r="O740" s="3"/>
    </row>
    <row r="741" spans="3:15" x14ac:dyDescent="0.25">
      <c r="C741" s="4"/>
      <c r="E741" s="3"/>
      <c r="J741" s="4"/>
      <c r="K741" s="4"/>
      <c r="L741" s="3"/>
      <c r="M741" s="3"/>
      <c r="N741" s="3"/>
      <c r="O741" s="3"/>
    </row>
    <row r="742" spans="3:15" x14ac:dyDescent="0.25">
      <c r="C742" s="4"/>
      <c r="E742" s="3"/>
      <c r="J742" s="4"/>
      <c r="K742" s="4"/>
      <c r="L742" s="3"/>
      <c r="M742" s="3"/>
      <c r="N742" s="3"/>
      <c r="O742" s="3"/>
    </row>
    <row r="743" spans="3:15" x14ac:dyDescent="0.25">
      <c r="C743" s="4"/>
      <c r="E743" s="3"/>
      <c r="J743" s="4"/>
      <c r="K743" s="4"/>
      <c r="L743" s="3"/>
      <c r="M743" s="3"/>
      <c r="N743" s="3"/>
      <c r="O743" s="3"/>
    </row>
    <row r="744" spans="3:15" x14ac:dyDescent="0.25">
      <c r="C744" s="4"/>
      <c r="E744" s="3"/>
      <c r="J744" s="4"/>
      <c r="K744" s="4"/>
      <c r="L744" s="3"/>
      <c r="M744" s="3"/>
      <c r="N744" s="3"/>
      <c r="O744" s="3"/>
    </row>
    <row r="745" spans="3:15" x14ac:dyDescent="0.25">
      <c r="C745" s="4"/>
      <c r="E745" s="3"/>
      <c r="J745" s="4"/>
      <c r="K745" s="4"/>
      <c r="L745" s="3"/>
      <c r="M745" s="3"/>
      <c r="N745" s="3"/>
      <c r="O745" s="3"/>
    </row>
    <row r="746" spans="3:15" x14ac:dyDescent="0.25">
      <c r="C746" s="4"/>
      <c r="E746" s="3"/>
      <c r="J746" s="4"/>
      <c r="K746" s="4"/>
      <c r="L746" s="3"/>
      <c r="M746" s="3"/>
      <c r="N746" s="3"/>
      <c r="O746" s="3"/>
    </row>
    <row r="747" spans="3:15" x14ac:dyDescent="0.25">
      <c r="C747" s="4"/>
      <c r="E747" s="3"/>
      <c r="J747" s="4"/>
      <c r="K747" s="4"/>
      <c r="L747" s="3"/>
      <c r="M747" s="3"/>
      <c r="N747" s="3"/>
      <c r="O747" s="3"/>
    </row>
    <row r="748" spans="3:15" x14ac:dyDescent="0.25">
      <c r="C748" s="4"/>
      <c r="E748" s="3"/>
      <c r="J748" s="4"/>
      <c r="K748" s="4"/>
      <c r="L748" s="3"/>
      <c r="M748" s="3"/>
      <c r="N748" s="3"/>
      <c r="O748" s="3"/>
    </row>
    <row r="749" spans="3:15" x14ac:dyDescent="0.25">
      <c r="C749" s="4"/>
      <c r="E749" s="3"/>
      <c r="J749" s="4"/>
      <c r="K749" s="4"/>
      <c r="L749" s="3"/>
      <c r="M749" s="3"/>
      <c r="N749" s="3"/>
      <c r="O749" s="3"/>
    </row>
    <row r="750" spans="3:15" x14ac:dyDescent="0.25">
      <c r="C750" s="4"/>
      <c r="E750" s="3"/>
      <c r="J750" s="4"/>
      <c r="K750" s="4"/>
      <c r="L750" s="3"/>
      <c r="M750" s="3"/>
      <c r="N750" s="3"/>
      <c r="O750" s="3"/>
    </row>
    <row r="751" spans="3:15" x14ac:dyDescent="0.25">
      <c r="C751" s="4"/>
      <c r="E751" s="3"/>
      <c r="J751" s="4"/>
      <c r="K751" s="4"/>
      <c r="L751" s="3"/>
      <c r="M751" s="3"/>
      <c r="N751" s="3"/>
      <c r="O751" s="3"/>
    </row>
    <row r="752" spans="3:15" x14ac:dyDescent="0.25">
      <c r="C752" s="4"/>
      <c r="E752" s="3"/>
      <c r="J752" s="4"/>
      <c r="K752" s="4"/>
      <c r="L752" s="3"/>
      <c r="M752" s="3"/>
      <c r="N752" s="3"/>
      <c r="O752" s="3"/>
    </row>
    <row r="753" spans="3:15" x14ac:dyDescent="0.25">
      <c r="C753" s="4"/>
      <c r="E753" s="3"/>
      <c r="J753" s="4"/>
      <c r="K753" s="4"/>
      <c r="L753" s="3"/>
      <c r="M753" s="3"/>
      <c r="N753" s="3"/>
      <c r="O753" s="3"/>
    </row>
    <row r="754" spans="3:15" x14ac:dyDescent="0.25">
      <c r="C754" s="4"/>
      <c r="E754" s="3"/>
      <c r="J754" s="4"/>
      <c r="K754" s="4"/>
      <c r="L754" s="3"/>
      <c r="M754" s="3"/>
      <c r="N754" s="3"/>
      <c r="O754" s="3"/>
    </row>
    <row r="755" spans="3:15" x14ac:dyDescent="0.25">
      <c r="C755" s="4"/>
      <c r="E755" s="3"/>
      <c r="J755" s="4"/>
      <c r="K755" s="4"/>
      <c r="L755" s="3"/>
      <c r="M755" s="3"/>
      <c r="N755" s="3"/>
      <c r="O755" s="3"/>
    </row>
    <row r="756" spans="3:15" x14ac:dyDescent="0.25">
      <c r="C756" s="4"/>
      <c r="E756" s="3"/>
      <c r="J756" s="4"/>
      <c r="K756" s="4"/>
      <c r="L756" s="3"/>
      <c r="M756" s="3"/>
      <c r="N756" s="3"/>
      <c r="O756" s="3"/>
    </row>
    <row r="757" spans="3:15" x14ac:dyDescent="0.25">
      <c r="C757" s="4"/>
      <c r="E757" s="3"/>
      <c r="J757" s="4"/>
      <c r="K757" s="4"/>
      <c r="L757" s="3"/>
      <c r="M757" s="3"/>
      <c r="N757" s="3"/>
      <c r="O757" s="3"/>
    </row>
    <row r="758" spans="3:15" x14ac:dyDescent="0.25">
      <c r="C758" s="4"/>
      <c r="E758" s="3"/>
      <c r="J758" s="4"/>
      <c r="K758" s="4"/>
      <c r="L758" s="3"/>
      <c r="M758" s="3"/>
      <c r="N758" s="3"/>
      <c r="O758" s="3"/>
    </row>
    <row r="759" spans="3:15" x14ac:dyDescent="0.25">
      <c r="C759" s="4"/>
      <c r="E759" s="3"/>
      <c r="J759" s="4"/>
      <c r="K759" s="4"/>
      <c r="L759" s="3"/>
      <c r="M759" s="3"/>
      <c r="N759" s="3"/>
      <c r="O759" s="3"/>
    </row>
    <row r="760" spans="3:15" x14ac:dyDescent="0.25">
      <c r="C760" s="4"/>
      <c r="E760" s="3"/>
      <c r="J760" s="4"/>
      <c r="K760" s="4"/>
      <c r="L760" s="3"/>
      <c r="M760" s="3"/>
      <c r="N760" s="3"/>
      <c r="O760" s="3"/>
    </row>
    <row r="761" spans="3:15" x14ac:dyDescent="0.25">
      <c r="C761" s="4"/>
      <c r="E761" s="3"/>
      <c r="J761" s="4"/>
      <c r="K761" s="4"/>
      <c r="L761" s="3"/>
      <c r="M761" s="3"/>
      <c r="N761" s="3"/>
      <c r="O761" s="3"/>
    </row>
    <row r="762" spans="3:15" x14ac:dyDescent="0.25">
      <c r="C762" s="4"/>
      <c r="E762" s="3"/>
      <c r="J762" s="4"/>
      <c r="K762" s="4"/>
      <c r="L762" s="3"/>
      <c r="M762" s="3"/>
      <c r="N762" s="3"/>
      <c r="O762" s="3"/>
    </row>
    <row r="763" spans="3:15" x14ac:dyDescent="0.25">
      <c r="C763" s="4"/>
      <c r="E763" s="3"/>
      <c r="J763" s="4"/>
      <c r="K763" s="4"/>
      <c r="L763" s="3"/>
      <c r="M763" s="3"/>
      <c r="N763" s="3"/>
      <c r="O763" s="3"/>
    </row>
    <row r="764" spans="3:15" x14ac:dyDescent="0.25">
      <c r="C764" s="4"/>
      <c r="E764" s="3"/>
      <c r="J764" s="4"/>
      <c r="K764" s="4"/>
      <c r="L764" s="3"/>
      <c r="M764" s="3"/>
      <c r="N764" s="3"/>
      <c r="O764" s="3"/>
    </row>
    <row r="765" spans="3:15" x14ac:dyDescent="0.25">
      <c r="C765" s="4"/>
      <c r="E765" s="3"/>
      <c r="J765" s="4"/>
      <c r="K765" s="4"/>
      <c r="L765" s="3"/>
      <c r="M765" s="3"/>
      <c r="N765" s="3"/>
      <c r="O765" s="3"/>
    </row>
    <row r="766" spans="3:15" x14ac:dyDescent="0.25">
      <c r="C766" s="4"/>
      <c r="E766" s="3"/>
      <c r="J766" s="4"/>
      <c r="K766" s="4"/>
      <c r="L766" s="3"/>
      <c r="M766" s="3"/>
      <c r="N766" s="3"/>
      <c r="O766" s="3"/>
    </row>
    <row r="767" spans="3:15" x14ac:dyDescent="0.25">
      <c r="C767" s="4"/>
      <c r="E767" s="3"/>
      <c r="J767" s="4"/>
      <c r="K767" s="4"/>
      <c r="L767" s="3"/>
      <c r="M767" s="3"/>
      <c r="N767" s="3"/>
      <c r="O767" s="3"/>
    </row>
    <row r="768" spans="3:15" x14ac:dyDescent="0.25">
      <c r="C768" s="4"/>
      <c r="E768" s="3"/>
      <c r="J768" s="4"/>
      <c r="K768" s="4"/>
      <c r="L768" s="3"/>
      <c r="M768" s="3"/>
      <c r="N768" s="3"/>
      <c r="O768" s="3"/>
    </row>
    <row r="769" spans="3:15" x14ac:dyDescent="0.25">
      <c r="C769" s="4"/>
      <c r="E769" s="3"/>
      <c r="J769" s="4"/>
      <c r="K769" s="4"/>
      <c r="L769" s="3"/>
      <c r="M769" s="3"/>
      <c r="N769" s="3"/>
      <c r="O769" s="3"/>
    </row>
    <row r="770" spans="3:15" x14ac:dyDescent="0.25">
      <c r="C770" s="4"/>
      <c r="E770" s="3"/>
      <c r="J770" s="4"/>
      <c r="K770" s="4"/>
      <c r="L770" s="3"/>
      <c r="M770" s="3"/>
      <c r="N770" s="3"/>
      <c r="O770" s="3"/>
    </row>
    <row r="771" spans="3:15" x14ac:dyDescent="0.25">
      <c r="C771" s="4"/>
      <c r="E771" s="3"/>
      <c r="J771" s="4"/>
      <c r="K771" s="4"/>
      <c r="L771" s="3"/>
      <c r="M771" s="3"/>
      <c r="N771" s="3"/>
      <c r="O771" s="3"/>
    </row>
    <row r="772" spans="3:15" x14ac:dyDescent="0.25">
      <c r="C772" s="4"/>
      <c r="E772" s="3"/>
      <c r="J772" s="4"/>
      <c r="K772" s="4"/>
      <c r="L772" s="3"/>
      <c r="M772" s="3"/>
      <c r="N772" s="3"/>
      <c r="O772" s="3"/>
    </row>
    <row r="773" spans="3:15" x14ac:dyDescent="0.25">
      <c r="C773" s="4"/>
      <c r="E773" s="3"/>
      <c r="J773" s="4"/>
      <c r="K773" s="4"/>
      <c r="L773" s="3"/>
      <c r="M773" s="3"/>
      <c r="N773" s="3"/>
      <c r="O773" s="3"/>
    </row>
    <row r="774" spans="3:15" x14ac:dyDescent="0.25">
      <c r="C774" s="4"/>
      <c r="E774" s="3"/>
      <c r="J774" s="4"/>
      <c r="K774" s="4"/>
      <c r="L774" s="3"/>
      <c r="M774" s="3"/>
      <c r="N774" s="3"/>
      <c r="O774" s="3"/>
    </row>
    <row r="775" spans="3:15" x14ac:dyDescent="0.25">
      <c r="C775" s="4"/>
      <c r="E775" s="3"/>
      <c r="J775" s="4"/>
      <c r="K775" s="4"/>
      <c r="L775" s="3"/>
      <c r="M775" s="3"/>
      <c r="N775" s="3"/>
      <c r="O775" s="3"/>
    </row>
    <row r="776" spans="3:15" x14ac:dyDescent="0.25">
      <c r="C776" s="4"/>
      <c r="E776" s="3"/>
      <c r="J776" s="4"/>
      <c r="K776" s="4"/>
      <c r="L776" s="3"/>
      <c r="M776" s="3"/>
      <c r="N776" s="3"/>
      <c r="O776" s="3"/>
    </row>
    <row r="777" spans="3:15" x14ac:dyDescent="0.25">
      <c r="C777" s="4"/>
      <c r="E777" s="3"/>
      <c r="J777" s="4"/>
      <c r="K777" s="4"/>
      <c r="L777" s="3"/>
      <c r="M777" s="3"/>
      <c r="N777" s="3"/>
      <c r="O777" s="3"/>
    </row>
    <row r="778" spans="3:15" x14ac:dyDescent="0.25">
      <c r="C778" s="4"/>
      <c r="E778" s="3"/>
      <c r="J778" s="4"/>
      <c r="K778" s="4"/>
      <c r="L778" s="3"/>
      <c r="M778" s="3"/>
      <c r="N778" s="3"/>
      <c r="O778" s="3"/>
    </row>
    <row r="779" spans="3:15" x14ac:dyDescent="0.25">
      <c r="C779" s="4"/>
      <c r="E779" s="3"/>
      <c r="J779" s="4"/>
      <c r="K779" s="4"/>
      <c r="L779" s="3"/>
      <c r="M779" s="3"/>
      <c r="N779" s="3"/>
      <c r="O779" s="3"/>
    </row>
    <row r="780" spans="3:15" x14ac:dyDescent="0.25">
      <c r="C780" s="4"/>
      <c r="E780" s="3"/>
      <c r="J780" s="4"/>
      <c r="K780" s="4"/>
      <c r="L780" s="3"/>
      <c r="M780" s="3"/>
      <c r="N780" s="3"/>
      <c r="O780" s="3"/>
    </row>
    <row r="781" spans="3:15" x14ac:dyDescent="0.25">
      <c r="C781" s="4"/>
      <c r="E781" s="3"/>
      <c r="J781" s="4"/>
      <c r="K781" s="4"/>
      <c r="L781" s="3"/>
      <c r="M781" s="3"/>
      <c r="N781" s="3"/>
      <c r="O781" s="3"/>
    </row>
    <row r="782" spans="3:15" x14ac:dyDescent="0.25">
      <c r="C782" s="4"/>
      <c r="E782" s="3"/>
      <c r="J782" s="4"/>
      <c r="K782" s="4"/>
      <c r="L782" s="3"/>
      <c r="M782" s="3"/>
      <c r="N782" s="3"/>
      <c r="O782" s="3"/>
    </row>
    <row r="783" spans="3:15" x14ac:dyDescent="0.25">
      <c r="C783" s="4"/>
      <c r="E783" s="3"/>
      <c r="J783" s="4"/>
      <c r="K783" s="4"/>
      <c r="L783" s="3"/>
      <c r="M783" s="3"/>
      <c r="N783" s="3"/>
      <c r="O783" s="3"/>
    </row>
    <row r="784" spans="3:15" x14ac:dyDescent="0.25">
      <c r="C784" s="4"/>
      <c r="E784" s="3"/>
      <c r="J784" s="4"/>
      <c r="K784" s="4"/>
      <c r="L784" s="3"/>
      <c r="M784" s="3"/>
      <c r="N784" s="3"/>
      <c r="O784" s="3"/>
    </row>
    <row r="785" spans="3:15" x14ac:dyDescent="0.25">
      <c r="C785" s="4"/>
      <c r="E785" s="3"/>
      <c r="J785" s="4"/>
      <c r="K785" s="4"/>
      <c r="L785" s="3"/>
      <c r="M785" s="3"/>
      <c r="N785" s="3"/>
      <c r="O785" s="3"/>
    </row>
    <row r="786" spans="3:15" x14ac:dyDescent="0.25">
      <c r="C786" s="4"/>
      <c r="E786" s="3"/>
      <c r="J786" s="4"/>
      <c r="K786" s="4"/>
      <c r="L786" s="3"/>
      <c r="M786" s="3"/>
      <c r="N786" s="3"/>
      <c r="O786" s="3"/>
    </row>
    <row r="787" spans="3:15" x14ac:dyDescent="0.25">
      <c r="C787" s="4"/>
      <c r="E787" s="3"/>
      <c r="J787" s="4"/>
      <c r="K787" s="4"/>
      <c r="L787" s="3"/>
      <c r="M787" s="3"/>
      <c r="N787" s="3"/>
      <c r="O787" s="3"/>
    </row>
    <row r="788" spans="3:15" x14ac:dyDescent="0.25">
      <c r="C788" s="4"/>
      <c r="E788" s="3"/>
      <c r="J788" s="4"/>
      <c r="K788" s="4"/>
      <c r="L788" s="3"/>
      <c r="M788" s="3"/>
      <c r="N788" s="3"/>
      <c r="O788" s="3"/>
    </row>
    <row r="789" spans="3:15" x14ac:dyDescent="0.25">
      <c r="C789" s="4"/>
      <c r="E789" s="3"/>
      <c r="J789" s="4"/>
      <c r="K789" s="4"/>
      <c r="L789" s="3"/>
      <c r="M789" s="3"/>
      <c r="N789" s="3"/>
      <c r="O789" s="3"/>
    </row>
    <row r="790" spans="3:15" x14ac:dyDescent="0.25">
      <c r="C790" s="4"/>
      <c r="E790" s="3"/>
      <c r="J790" s="4"/>
      <c r="K790" s="4"/>
      <c r="L790" s="3"/>
      <c r="M790" s="3"/>
      <c r="N790" s="3"/>
      <c r="O790" s="3"/>
    </row>
    <row r="791" spans="3:15" x14ac:dyDescent="0.25">
      <c r="C791" s="4"/>
      <c r="E791" s="3"/>
      <c r="J791" s="4"/>
      <c r="K791" s="4"/>
      <c r="L791" s="3"/>
      <c r="M791" s="3"/>
      <c r="N791" s="3"/>
      <c r="O791" s="3"/>
    </row>
    <row r="792" spans="3:15" x14ac:dyDescent="0.25">
      <c r="C792" s="4"/>
      <c r="E792" s="3"/>
      <c r="J792" s="4"/>
      <c r="K792" s="4"/>
      <c r="L792" s="3"/>
      <c r="M792" s="3"/>
      <c r="N792" s="3"/>
      <c r="O792" s="3"/>
    </row>
    <row r="793" spans="3:15" x14ac:dyDescent="0.25">
      <c r="C793" s="4"/>
      <c r="E793" s="3"/>
      <c r="J793" s="4"/>
      <c r="K793" s="4"/>
      <c r="L793" s="3"/>
      <c r="M793" s="3"/>
      <c r="N793" s="3"/>
      <c r="O793" s="3"/>
    </row>
    <row r="794" spans="3:15" x14ac:dyDescent="0.25">
      <c r="C794" s="4"/>
      <c r="E794" s="3"/>
      <c r="J794" s="4"/>
      <c r="K794" s="4"/>
      <c r="L794" s="3"/>
      <c r="M794" s="3"/>
      <c r="N794" s="3"/>
      <c r="O794" s="3"/>
    </row>
    <row r="795" spans="3:15" x14ac:dyDescent="0.25">
      <c r="C795" s="4"/>
      <c r="E795" s="3"/>
      <c r="J795" s="4"/>
      <c r="K795" s="4"/>
      <c r="L795" s="3"/>
      <c r="M795" s="3"/>
      <c r="N795" s="3"/>
      <c r="O795" s="3"/>
    </row>
    <row r="796" spans="3:15" x14ac:dyDescent="0.25">
      <c r="C796" s="4"/>
      <c r="E796" s="3"/>
      <c r="J796" s="4"/>
      <c r="K796" s="4"/>
      <c r="L796" s="3"/>
      <c r="M796" s="3"/>
      <c r="N796" s="3"/>
      <c r="O796" s="3"/>
    </row>
    <row r="797" spans="3:15" x14ac:dyDescent="0.25">
      <c r="C797" s="4"/>
      <c r="E797" s="3"/>
      <c r="J797" s="4"/>
      <c r="K797" s="4"/>
      <c r="L797" s="3"/>
      <c r="M797" s="3"/>
      <c r="N797" s="3"/>
      <c r="O797" s="3"/>
    </row>
    <row r="798" spans="3:15" x14ac:dyDescent="0.25">
      <c r="C798" s="4"/>
      <c r="E798" s="3"/>
      <c r="J798" s="4"/>
      <c r="K798" s="4"/>
      <c r="L798" s="3"/>
      <c r="M798" s="3"/>
      <c r="N798" s="3"/>
      <c r="O798" s="3"/>
    </row>
    <row r="799" spans="3:15" x14ac:dyDescent="0.25">
      <c r="C799" s="4"/>
      <c r="E799" s="3"/>
      <c r="J799" s="4"/>
      <c r="K799" s="4"/>
      <c r="L799" s="3"/>
      <c r="M799" s="3"/>
      <c r="N799" s="3"/>
      <c r="O799" s="3"/>
    </row>
    <row r="800" spans="3:15" x14ac:dyDescent="0.25">
      <c r="C800" s="4"/>
      <c r="E800" s="3"/>
      <c r="J800" s="4"/>
      <c r="K800" s="4"/>
      <c r="L800" s="3"/>
      <c r="M800" s="3"/>
      <c r="N800" s="3"/>
      <c r="O800" s="3"/>
    </row>
    <row r="801" spans="3:15" x14ac:dyDescent="0.25">
      <c r="C801" s="4"/>
      <c r="E801" s="3"/>
      <c r="J801" s="4"/>
      <c r="K801" s="4"/>
      <c r="L801" s="3"/>
      <c r="M801" s="3"/>
      <c r="N801" s="3"/>
      <c r="O801" s="3"/>
    </row>
    <row r="802" spans="3:15" x14ac:dyDescent="0.25">
      <c r="C802" s="4"/>
      <c r="E802" s="3"/>
      <c r="J802" s="4"/>
      <c r="K802" s="4"/>
      <c r="L802" s="3"/>
      <c r="M802" s="3"/>
      <c r="N802" s="3"/>
      <c r="O802" s="3"/>
    </row>
    <row r="803" spans="3:15" x14ac:dyDescent="0.25">
      <c r="C803" s="4"/>
      <c r="E803" s="3"/>
      <c r="J803" s="4"/>
      <c r="K803" s="4"/>
      <c r="L803" s="3"/>
      <c r="M803" s="3"/>
      <c r="N803" s="3"/>
      <c r="O803" s="3"/>
    </row>
    <row r="804" spans="3:15" x14ac:dyDescent="0.25">
      <c r="C804" s="4"/>
      <c r="E804" s="3"/>
      <c r="J804" s="4"/>
      <c r="K804" s="4"/>
      <c r="L804" s="3"/>
      <c r="M804" s="3"/>
      <c r="N804" s="3"/>
      <c r="O804" s="3"/>
    </row>
    <row r="805" spans="3:15" x14ac:dyDescent="0.25">
      <c r="C805" s="4"/>
      <c r="E805" s="3"/>
      <c r="J805" s="4"/>
      <c r="K805" s="4"/>
      <c r="L805" s="3"/>
      <c r="M805" s="3"/>
      <c r="N805" s="3"/>
      <c r="O805" s="3"/>
    </row>
    <row r="806" spans="3:15" x14ac:dyDescent="0.25">
      <c r="C806" s="4"/>
      <c r="E806" s="3"/>
      <c r="J806" s="4"/>
      <c r="K806" s="4"/>
      <c r="L806" s="3"/>
      <c r="M806" s="3"/>
      <c r="N806" s="3"/>
      <c r="O806" s="3"/>
    </row>
    <row r="807" spans="3:15" x14ac:dyDescent="0.25">
      <c r="C807" s="4"/>
      <c r="E807" s="3"/>
      <c r="J807" s="4"/>
      <c r="K807" s="4"/>
      <c r="L807" s="3"/>
      <c r="M807" s="3"/>
      <c r="N807" s="3"/>
      <c r="O807" s="3"/>
    </row>
    <row r="808" spans="3:15" x14ac:dyDescent="0.25">
      <c r="C808" s="4"/>
      <c r="E808" s="3"/>
      <c r="J808" s="4"/>
      <c r="K808" s="4"/>
      <c r="L808" s="3"/>
      <c r="M808" s="3"/>
      <c r="N808" s="3"/>
      <c r="O808" s="3"/>
    </row>
    <row r="809" spans="3:15" x14ac:dyDescent="0.25">
      <c r="C809" s="4"/>
      <c r="E809" s="3"/>
      <c r="J809" s="4"/>
      <c r="K809" s="4"/>
      <c r="L809" s="3"/>
      <c r="M809" s="3"/>
      <c r="N809" s="3"/>
      <c r="O809" s="3"/>
    </row>
    <row r="810" spans="3:15" x14ac:dyDescent="0.25">
      <c r="C810" s="4"/>
      <c r="E810" s="3"/>
      <c r="J810" s="4"/>
      <c r="K810" s="4"/>
      <c r="L810" s="3"/>
      <c r="M810" s="3"/>
      <c r="N810" s="3"/>
      <c r="O810" s="3"/>
    </row>
    <row r="811" spans="3:15" x14ac:dyDescent="0.25">
      <c r="C811" s="4"/>
      <c r="E811" s="3"/>
      <c r="J811" s="4"/>
      <c r="K811" s="4"/>
      <c r="L811" s="3"/>
      <c r="M811" s="3"/>
      <c r="N811" s="3"/>
      <c r="O811" s="3"/>
    </row>
    <row r="812" spans="3:15" x14ac:dyDescent="0.25">
      <c r="C812" s="4"/>
      <c r="E812" s="3"/>
      <c r="J812" s="4"/>
      <c r="K812" s="4"/>
      <c r="L812" s="3"/>
      <c r="M812" s="3"/>
      <c r="N812" s="3"/>
      <c r="O812" s="3"/>
    </row>
    <row r="813" spans="3:15" x14ac:dyDescent="0.25">
      <c r="C813" s="4"/>
      <c r="E813" s="3"/>
      <c r="J813" s="4"/>
      <c r="K813" s="4"/>
      <c r="L813" s="3"/>
      <c r="M813" s="3"/>
      <c r="N813" s="3"/>
      <c r="O813" s="3"/>
    </row>
    <row r="814" spans="3:15" x14ac:dyDescent="0.25">
      <c r="C814" s="4"/>
      <c r="E814" s="3"/>
      <c r="J814" s="4"/>
      <c r="K814" s="4"/>
      <c r="L814" s="3"/>
      <c r="M814" s="3"/>
      <c r="N814" s="3"/>
      <c r="O814" s="3"/>
    </row>
    <row r="815" spans="3:15" x14ac:dyDescent="0.25">
      <c r="C815" s="4"/>
      <c r="E815" s="3"/>
      <c r="J815" s="4"/>
      <c r="K815" s="4"/>
      <c r="L815" s="3"/>
      <c r="M815" s="3"/>
      <c r="N815" s="3"/>
      <c r="O815" s="3"/>
    </row>
    <row r="816" spans="3:15" x14ac:dyDescent="0.25">
      <c r="C816" s="4"/>
      <c r="E816" s="3"/>
      <c r="J816" s="4"/>
      <c r="K816" s="4"/>
      <c r="L816" s="3"/>
      <c r="M816" s="3"/>
      <c r="N816" s="3"/>
      <c r="O816" s="3"/>
    </row>
    <row r="817" spans="3:15" x14ac:dyDescent="0.25">
      <c r="C817" s="4"/>
      <c r="E817" s="3"/>
      <c r="J817" s="4"/>
      <c r="K817" s="4"/>
      <c r="L817" s="3"/>
      <c r="M817" s="3"/>
      <c r="N817" s="3"/>
      <c r="O817" s="3"/>
    </row>
    <row r="818" spans="3:15" x14ac:dyDescent="0.25">
      <c r="C818" s="4"/>
      <c r="E818" s="3"/>
      <c r="J818" s="4"/>
      <c r="K818" s="4"/>
      <c r="L818" s="3"/>
      <c r="M818" s="3"/>
      <c r="N818" s="3"/>
      <c r="O818" s="3"/>
    </row>
    <row r="819" spans="3:15" x14ac:dyDescent="0.25">
      <c r="C819" s="4"/>
      <c r="E819" s="3"/>
      <c r="J819" s="4"/>
      <c r="K819" s="4"/>
      <c r="L819" s="3"/>
      <c r="M819" s="3"/>
      <c r="N819" s="3"/>
      <c r="O819" s="3"/>
    </row>
    <row r="820" spans="3:15" x14ac:dyDescent="0.25">
      <c r="C820" s="4"/>
      <c r="E820" s="3"/>
      <c r="J820" s="4"/>
      <c r="K820" s="4"/>
      <c r="L820" s="3"/>
      <c r="M820" s="3"/>
      <c r="N820" s="3"/>
      <c r="O820" s="3"/>
    </row>
    <row r="821" spans="3:15" x14ac:dyDescent="0.25">
      <c r="C821" s="4"/>
      <c r="E821" s="3"/>
      <c r="J821" s="4"/>
      <c r="K821" s="4"/>
      <c r="L821" s="3"/>
      <c r="M821" s="3"/>
      <c r="N821" s="3"/>
      <c r="O821" s="3"/>
    </row>
    <row r="822" spans="3:15" x14ac:dyDescent="0.25">
      <c r="C822" s="4"/>
      <c r="E822" s="3"/>
      <c r="J822" s="4"/>
      <c r="K822" s="4"/>
      <c r="L822" s="3"/>
      <c r="M822" s="3"/>
      <c r="N822" s="3"/>
      <c r="O822" s="3"/>
    </row>
    <row r="823" spans="3:15" x14ac:dyDescent="0.25">
      <c r="C823" s="4"/>
      <c r="E823" s="3"/>
      <c r="J823" s="4"/>
      <c r="K823" s="4"/>
      <c r="L823" s="3"/>
      <c r="M823" s="3"/>
      <c r="N823" s="3"/>
      <c r="O823" s="3"/>
    </row>
    <row r="824" spans="3:15" x14ac:dyDescent="0.25">
      <c r="C824" s="4"/>
      <c r="E824" s="3"/>
      <c r="J824" s="4"/>
      <c r="K824" s="4"/>
      <c r="L824" s="3"/>
      <c r="M824" s="3"/>
      <c r="N824" s="3"/>
      <c r="O824" s="3"/>
    </row>
    <row r="825" spans="3:15" x14ac:dyDescent="0.25">
      <c r="C825" s="4"/>
      <c r="E825" s="3"/>
      <c r="J825" s="4"/>
      <c r="K825" s="4"/>
      <c r="L825" s="3"/>
      <c r="M825" s="3"/>
      <c r="N825" s="3"/>
      <c r="O825" s="3"/>
    </row>
    <row r="826" spans="3:15" x14ac:dyDescent="0.25">
      <c r="C826" s="4"/>
      <c r="E826" s="3"/>
      <c r="J826" s="4"/>
      <c r="K826" s="4"/>
      <c r="L826" s="3"/>
      <c r="M826" s="3"/>
      <c r="N826" s="3"/>
      <c r="O826" s="3"/>
    </row>
    <row r="827" spans="3:15" x14ac:dyDescent="0.25">
      <c r="C827" s="4"/>
      <c r="E827" s="3"/>
      <c r="J827" s="4"/>
      <c r="K827" s="4"/>
      <c r="L827" s="3"/>
      <c r="M827" s="3"/>
      <c r="N827" s="3"/>
      <c r="O827" s="3"/>
    </row>
    <row r="828" spans="3:15" x14ac:dyDescent="0.25">
      <c r="C828" s="4"/>
      <c r="E828" s="3"/>
      <c r="J828" s="4"/>
      <c r="K828" s="4"/>
      <c r="L828" s="3"/>
      <c r="M828" s="3"/>
      <c r="N828" s="3"/>
      <c r="O828" s="3"/>
    </row>
    <row r="829" spans="3:15" x14ac:dyDescent="0.25">
      <c r="C829" s="4"/>
      <c r="E829" s="3"/>
      <c r="J829" s="4"/>
      <c r="K829" s="4"/>
      <c r="L829" s="3"/>
      <c r="M829" s="3"/>
      <c r="N829" s="3"/>
      <c r="O829" s="3"/>
    </row>
    <row r="830" spans="3:15" x14ac:dyDescent="0.25">
      <c r="C830" s="4"/>
      <c r="E830" s="3"/>
      <c r="J830" s="4"/>
      <c r="K830" s="4"/>
      <c r="L830" s="3"/>
      <c r="M830" s="3"/>
      <c r="N830" s="3"/>
      <c r="O830" s="3"/>
    </row>
    <row r="831" spans="3:15" x14ac:dyDescent="0.25">
      <c r="C831" s="4"/>
      <c r="E831" s="3"/>
      <c r="J831" s="4"/>
      <c r="K831" s="4"/>
      <c r="L831" s="3"/>
      <c r="M831" s="3"/>
      <c r="N831" s="3"/>
      <c r="O831" s="3"/>
    </row>
    <row r="832" spans="3:15" x14ac:dyDescent="0.25">
      <c r="C832" s="4"/>
      <c r="E832" s="3"/>
      <c r="J832" s="4"/>
      <c r="K832" s="4"/>
      <c r="L832" s="3"/>
      <c r="M832" s="3"/>
      <c r="N832" s="3"/>
      <c r="O832" s="3"/>
    </row>
    <row r="833" spans="3:15" x14ac:dyDescent="0.25">
      <c r="C833" s="4"/>
      <c r="E833" s="3"/>
      <c r="J833" s="4"/>
      <c r="K833" s="4"/>
      <c r="L833" s="3"/>
      <c r="M833" s="3"/>
      <c r="N833" s="3"/>
      <c r="O833" s="3"/>
    </row>
    <row r="834" spans="3:15" x14ac:dyDescent="0.25">
      <c r="C834" s="4"/>
      <c r="E834" s="3"/>
      <c r="J834" s="4"/>
      <c r="K834" s="4"/>
      <c r="L834" s="3"/>
      <c r="M834" s="3"/>
      <c r="N834" s="3"/>
      <c r="O834" s="3"/>
    </row>
    <row r="835" spans="3:15" x14ac:dyDescent="0.25">
      <c r="C835" s="4"/>
      <c r="E835" s="3"/>
      <c r="J835" s="4"/>
      <c r="K835" s="4"/>
      <c r="L835" s="3"/>
      <c r="M835" s="3"/>
      <c r="N835" s="3"/>
      <c r="O835" s="3"/>
    </row>
    <row r="836" spans="3:15" x14ac:dyDescent="0.25">
      <c r="C836" s="4"/>
      <c r="E836" s="3"/>
      <c r="J836" s="4"/>
      <c r="K836" s="4"/>
      <c r="L836" s="3"/>
      <c r="M836" s="3"/>
      <c r="N836" s="3"/>
      <c r="O836" s="3"/>
    </row>
    <row r="837" spans="3:15" x14ac:dyDescent="0.25">
      <c r="C837" s="4"/>
      <c r="E837" s="3"/>
      <c r="J837" s="4"/>
      <c r="K837" s="4"/>
      <c r="L837" s="3"/>
      <c r="M837" s="3"/>
      <c r="N837" s="3"/>
      <c r="O837" s="3"/>
    </row>
    <row r="838" spans="3:15" x14ac:dyDescent="0.25">
      <c r="C838" s="4"/>
      <c r="E838" s="3"/>
      <c r="J838" s="4"/>
      <c r="K838" s="4"/>
      <c r="L838" s="3"/>
      <c r="M838" s="3"/>
      <c r="N838" s="3"/>
      <c r="O838" s="3"/>
    </row>
    <row r="839" spans="3:15" x14ac:dyDescent="0.25">
      <c r="C839" s="4"/>
      <c r="E839" s="3"/>
      <c r="J839" s="4"/>
      <c r="K839" s="4"/>
      <c r="L839" s="3"/>
      <c r="M839" s="3"/>
      <c r="N839" s="3"/>
      <c r="O839" s="3"/>
    </row>
    <row r="840" spans="3:15" x14ac:dyDescent="0.25">
      <c r="C840" s="4"/>
      <c r="E840" s="3"/>
      <c r="J840" s="4"/>
      <c r="K840" s="4"/>
      <c r="L840" s="3"/>
      <c r="M840" s="3"/>
      <c r="N840" s="3"/>
      <c r="O840" s="3"/>
    </row>
    <row r="841" spans="3:15" x14ac:dyDescent="0.25">
      <c r="C841" s="4"/>
      <c r="E841" s="3"/>
      <c r="J841" s="4"/>
      <c r="K841" s="4"/>
      <c r="L841" s="3"/>
      <c r="M841" s="3"/>
      <c r="N841" s="3"/>
      <c r="O841" s="3"/>
    </row>
    <row r="842" spans="3:15" x14ac:dyDescent="0.25">
      <c r="C842" s="4"/>
      <c r="E842" s="3"/>
      <c r="J842" s="4"/>
      <c r="K842" s="4"/>
      <c r="L842" s="3"/>
      <c r="M842" s="3"/>
      <c r="N842" s="3"/>
      <c r="O842" s="3"/>
    </row>
    <row r="843" spans="3:15" x14ac:dyDescent="0.25">
      <c r="C843" s="4"/>
      <c r="E843" s="3"/>
      <c r="J843" s="4"/>
      <c r="K843" s="4"/>
      <c r="L843" s="3"/>
      <c r="M843" s="3"/>
      <c r="N843" s="3"/>
      <c r="O843" s="3"/>
    </row>
    <row r="844" spans="3:15" x14ac:dyDescent="0.25">
      <c r="C844" s="4"/>
      <c r="E844" s="3"/>
      <c r="J844" s="4"/>
      <c r="K844" s="4"/>
      <c r="L844" s="3"/>
      <c r="M844" s="3"/>
      <c r="N844" s="3"/>
      <c r="O844" s="3"/>
    </row>
    <row r="845" spans="3:15" x14ac:dyDescent="0.25">
      <c r="C845" s="4"/>
      <c r="E845" s="3"/>
      <c r="J845" s="4"/>
      <c r="K845" s="4"/>
      <c r="L845" s="3"/>
      <c r="M845" s="3"/>
      <c r="N845" s="3"/>
      <c r="O845" s="3"/>
    </row>
    <row r="846" spans="3:15" x14ac:dyDescent="0.25">
      <c r="C846" s="4"/>
      <c r="E846" s="3"/>
      <c r="J846" s="4"/>
      <c r="K846" s="4"/>
      <c r="L846" s="3"/>
      <c r="M846" s="3"/>
      <c r="N846" s="3"/>
      <c r="O846" s="3"/>
    </row>
    <row r="847" spans="3:15" x14ac:dyDescent="0.25">
      <c r="C847" s="4"/>
      <c r="E847" s="3"/>
      <c r="J847" s="4"/>
      <c r="K847" s="4"/>
      <c r="L847" s="3"/>
      <c r="M847" s="3"/>
      <c r="N847" s="3"/>
      <c r="O847" s="3"/>
    </row>
    <row r="848" spans="3:15" x14ac:dyDescent="0.25">
      <c r="C848" s="4"/>
      <c r="E848" s="3"/>
      <c r="J848" s="4"/>
      <c r="K848" s="4"/>
      <c r="L848" s="3"/>
      <c r="M848" s="3"/>
      <c r="N848" s="3"/>
      <c r="O848" s="3"/>
    </row>
    <row r="849" spans="3:15" x14ac:dyDescent="0.25">
      <c r="C849" s="4"/>
      <c r="E849" s="3"/>
      <c r="J849" s="4"/>
      <c r="K849" s="4"/>
      <c r="L849" s="3"/>
      <c r="M849" s="3"/>
      <c r="N849" s="3"/>
      <c r="O849" s="3"/>
    </row>
    <row r="850" spans="3:15" x14ac:dyDescent="0.25">
      <c r="C850" s="4"/>
      <c r="E850" s="3"/>
      <c r="J850" s="4"/>
      <c r="K850" s="4"/>
      <c r="L850" s="3"/>
      <c r="M850" s="3"/>
      <c r="N850" s="3"/>
      <c r="O850" s="3"/>
    </row>
    <row r="851" spans="3:15" x14ac:dyDescent="0.25">
      <c r="C851" s="4"/>
      <c r="E851" s="3"/>
      <c r="J851" s="4"/>
      <c r="K851" s="4"/>
      <c r="L851" s="3"/>
      <c r="M851" s="3"/>
      <c r="N851" s="3"/>
      <c r="O851" s="3"/>
    </row>
    <row r="852" spans="3:15" x14ac:dyDescent="0.25">
      <c r="C852" s="4"/>
      <c r="E852" s="3"/>
      <c r="J852" s="4"/>
      <c r="K852" s="4"/>
      <c r="L852" s="3"/>
      <c r="M852" s="3"/>
      <c r="N852" s="3"/>
      <c r="O852" s="3"/>
    </row>
    <row r="853" spans="3:15" x14ac:dyDescent="0.25">
      <c r="C853" s="4"/>
      <c r="E853" s="3"/>
      <c r="J853" s="4"/>
      <c r="K853" s="4"/>
      <c r="L853" s="3"/>
      <c r="M853" s="3"/>
      <c r="N853" s="3"/>
      <c r="O853" s="3"/>
    </row>
    <row r="854" spans="3:15" x14ac:dyDescent="0.25">
      <c r="C854" s="4"/>
      <c r="E854" s="3"/>
      <c r="J854" s="4"/>
      <c r="K854" s="4"/>
      <c r="L854" s="3"/>
      <c r="M854" s="3"/>
      <c r="N854" s="3"/>
      <c r="O854" s="3"/>
    </row>
    <row r="855" spans="3:15" x14ac:dyDescent="0.25">
      <c r="C855" s="4"/>
      <c r="E855" s="3"/>
      <c r="J855" s="4"/>
      <c r="K855" s="4"/>
      <c r="L855" s="3"/>
      <c r="M855" s="3"/>
      <c r="N855" s="3"/>
      <c r="O855" s="3"/>
    </row>
    <row r="856" spans="3:15" x14ac:dyDescent="0.25">
      <c r="C856" s="4"/>
      <c r="E856" s="3"/>
      <c r="J856" s="4"/>
      <c r="K856" s="4"/>
      <c r="L856" s="3"/>
      <c r="M856" s="3"/>
      <c r="N856" s="3"/>
      <c r="O856" s="3"/>
    </row>
    <row r="857" spans="3:15" x14ac:dyDescent="0.25">
      <c r="C857" s="4"/>
      <c r="E857" s="3"/>
      <c r="J857" s="4"/>
      <c r="K857" s="4"/>
      <c r="L857" s="3"/>
      <c r="M857" s="3"/>
      <c r="N857" s="3"/>
      <c r="O857" s="3"/>
    </row>
    <row r="858" spans="3:15" x14ac:dyDescent="0.25">
      <c r="C858" s="4"/>
      <c r="E858" s="3"/>
      <c r="J858" s="4"/>
      <c r="K858" s="4"/>
      <c r="L858" s="3"/>
      <c r="M858" s="3"/>
      <c r="N858" s="3"/>
      <c r="O858" s="3"/>
    </row>
    <row r="859" spans="3:15" x14ac:dyDescent="0.25">
      <c r="C859" s="4"/>
      <c r="E859" s="3"/>
      <c r="J859" s="4"/>
      <c r="K859" s="4"/>
      <c r="L859" s="3"/>
      <c r="M859" s="3"/>
      <c r="N859" s="3"/>
      <c r="O859" s="3"/>
    </row>
    <row r="860" spans="3:15" x14ac:dyDescent="0.25">
      <c r="C860" s="4"/>
      <c r="E860" s="3"/>
      <c r="J860" s="4"/>
      <c r="K860" s="4"/>
      <c r="L860" s="3"/>
      <c r="M860" s="3"/>
      <c r="N860" s="3"/>
      <c r="O860" s="3"/>
    </row>
    <row r="861" spans="3:15" x14ac:dyDescent="0.25">
      <c r="C861" s="4"/>
      <c r="E861" s="3"/>
      <c r="J861" s="4"/>
      <c r="K861" s="4"/>
      <c r="L861" s="3"/>
      <c r="M861" s="3"/>
      <c r="N861" s="3"/>
      <c r="O861" s="3"/>
    </row>
    <row r="862" spans="3:15" x14ac:dyDescent="0.25">
      <c r="C862" s="4"/>
      <c r="E862" s="3"/>
      <c r="J862" s="4"/>
      <c r="K862" s="4"/>
      <c r="L862" s="3"/>
      <c r="M862" s="3"/>
      <c r="N862" s="3"/>
      <c r="O862" s="3"/>
    </row>
    <row r="863" spans="3:15" x14ac:dyDescent="0.25">
      <c r="C863" s="4"/>
      <c r="E863" s="3"/>
      <c r="J863" s="4"/>
      <c r="K863" s="4"/>
      <c r="L863" s="3"/>
      <c r="M863" s="3"/>
      <c r="N863" s="3"/>
      <c r="O863" s="3"/>
    </row>
    <row r="864" spans="3:15" x14ac:dyDescent="0.25">
      <c r="C864" s="4"/>
      <c r="E864" s="3"/>
      <c r="J864" s="4"/>
      <c r="K864" s="4"/>
      <c r="L864" s="3"/>
      <c r="M864" s="3"/>
      <c r="N864" s="3"/>
      <c r="O864" s="3"/>
    </row>
    <row r="865" spans="3:15" x14ac:dyDescent="0.25">
      <c r="C865" s="4"/>
      <c r="E865" s="3"/>
      <c r="J865" s="4"/>
      <c r="K865" s="4"/>
      <c r="L865" s="3"/>
      <c r="M865" s="3"/>
      <c r="N865" s="3"/>
      <c r="O865" s="3"/>
    </row>
    <row r="866" spans="3:15" x14ac:dyDescent="0.25">
      <c r="C866" s="4"/>
      <c r="E866" s="3"/>
      <c r="J866" s="4"/>
      <c r="K866" s="4"/>
      <c r="L866" s="3"/>
      <c r="M866" s="3"/>
      <c r="N866" s="3"/>
      <c r="O866" s="3"/>
    </row>
    <row r="867" spans="3:15" x14ac:dyDescent="0.25">
      <c r="C867" s="4"/>
      <c r="E867" s="3"/>
      <c r="J867" s="4"/>
      <c r="K867" s="4"/>
      <c r="L867" s="3"/>
      <c r="M867" s="3"/>
      <c r="N867" s="3"/>
      <c r="O867" s="3"/>
    </row>
    <row r="868" spans="3:15" x14ac:dyDescent="0.25">
      <c r="C868" s="4"/>
      <c r="E868" s="3"/>
      <c r="J868" s="4"/>
      <c r="K868" s="4"/>
      <c r="L868" s="3"/>
      <c r="M868" s="3"/>
      <c r="N868" s="3"/>
      <c r="O868" s="3"/>
    </row>
    <row r="869" spans="3:15" x14ac:dyDescent="0.25">
      <c r="C869" s="4"/>
      <c r="E869" s="3"/>
      <c r="J869" s="4"/>
      <c r="K869" s="4"/>
      <c r="L869" s="3"/>
      <c r="M869" s="3"/>
      <c r="N869" s="3"/>
      <c r="O869" s="3"/>
    </row>
    <row r="870" spans="3:15" x14ac:dyDescent="0.25">
      <c r="C870" s="4"/>
      <c r="E870" s="3"/>
      <c r="J870" s="4"/>
      <c r="K870" s="4"/>
      <c r="L870" s="3"/>
      <c r="M870" s="3"/>
      <c r="N870" s="3"/>
      <c r="O870" s="3"/>
    </row>
    <row r="871" spans="3:15" x14ac:dyDescent="0.25">
      <c r="C871" s="4"/>
      <c r="E871" s="3"/>
      <c r="J871" s="4"/>
      <c r="K871" s="4"/>
      <c r="L871" s="3"/>
      <c r="M871" s="3"/>
      <c r="N871" s="3"/>
      <c r="O871" s="3"/>
    </row>
    <row r="872" spans="3:15" x14ac:dyDescent="0.25">
      <c r="C872" s="4"/>
      <c r="E872" s="3"/>
      <c r="J872" s="4"/>
      <c r="K872" s="4"/>
      <c r="L872" s="3"/>
      <c r="M872" s="3"/>
      <c r="N872" s="3"/>
      <c r="O872" s="3"/>
    </row>
    <row r="873" spans="3:15" x14ac:dyDescent="0.25">
      <c r="C873" s="4"/>
      <c r="E873" s="3"/>
      <c r="J873" s="4"/>
      <c r="K873" s="4"/>
      <c r="L873" s="3"/>
      <c r="M873" s="3"/>
      <c r="N873" s="3"/>
      <c r="O873" s="3"/>
    </row>
    <row r="874" spans="3:15" x14ac:dyDescent="0.25">
      <c r="C874" s="4"/>
      <c r="E874" s="3"/>
      <c r="J874" s="4"/>
      <c r="K874" s="4"/>
      <c r="L874" s="3"/>
      <c r="M874" s="3"/>
      <c r="N874" s="3"/>
      <c r="O874" s="3"/>
    </row>
    <row r="875" spans="3:15" x14ac:dyDescent="0.25">
      <c r="C875" s="4"/>
      <c r="E875" s="3"/>
      <c r="J875" s="4"/>
      <c r="K875" s="4"/>
      <c r="L875" s="3"/>
      <c r="M875" s="3"/>
      <c r="N875" s="3"/>
      <c r="O875" s="3"/>
    </row>
    <row r="876" spans="3:15" x14ac:dyDescent="0.25">
      <c r="C876" s="4"/>
      <c r="E876" s="3"/>
      <c r="J876" s="4"/>
      <c r="K876" s="4"/>
      <c r="L876" s="3"/>
      <c r="M876" s="3"/>
      <c r="N876" s="3"/>
      <c r="O876" s="3"/>
    </row>
    <row r="877" spans="3:15" x14ac:dyDescent="0.25">
      <c r="C877" s="4"/>
      <c r="E877" s="3"/>
      <c r="J877" s="4"/>
      <c r="K877" s="4"/>
      <c r="L877" s="3"/>
      <c r="M877" s="3"/>
      <c r="N877" s="3"/>
      <c r="O877" s="3"/>
    </row>
    <row r="878" spans="3:15" x14ac:dyDescent="0.25">
      <c r="C878" s="4"/>
      <c r="E878" s="3"/>
      <c r="J878" s="4"/>
      <c r="K878" s="4"/>
      <c r="L878" s="3"/>
      <c r="M878" s="3"/>
      <c r="N878" s="3"/>
      <c r="O878" s="3"/>
    </row>
    <row r="879" spans="3:15" x14ac:dyDescent="0.25">
      <c r="C879" s="4"/>
      <c r="E879" s="3"/>
      <c r="J879" s="4"/>
      <c r="K879" s="4"/>
      <c r="L879" s="3"/>
      <c r="M879" s="3"/>
      <c r="N879" s="3"/>
      <c r="O879" s="3"/>
    </row>
    <row r="880" spans="3:15" x14ac:dyDescent="0.25">
      <c r="C880" s="4"/>
      <c r="E880" s="3"/>
      <c r="J880" s="4"/>
      <c r="K880" s="4"/>
      <c r="L880" s="3"/>
      <c r="M880" s="3"/>
      <c r="N880" s="3"/>
      <c r="O880" s="3"/>
    </row>
    <row r="881" spans="3:15" x14ac:dyDescent="0.25">
      <c r="C881" s="4"/>
      <c r="E881" s="3"/>
      <c r="J881" s="4"/>
      <c r="K881" s="4"/>
      <c r="L881" s="3"/>
      <c r="M881" s="3"/>
      <c r="N881" s="3"/>
      <c r="O881" s="3"/>
    </row>
    <row r="882" spans="3:15" x14ac:dyDescent="0.25">
      <c r="C882" s="4"/>
      <c r="E882" s="3"/>
      <c r="J882" s="4"/>
      <c r="K882" s="4"/>
      <c r="L882" s="3"/>
      <c r="M882" s="3"/>
      <c r="N882" s="3"/>
      <c r="O882" s="3"/>
    </row>
    <row r="883" spans="3:15" x14ac:dyDescent="0.25">
      <c r="C883" s="4"/>
      <c r="E883" s="3"/>
      <c r="J883" s="4"/>
      <c r="K883" s="4"/>
      <c r="L883" s="3"/>
      <c r="M883" s="3"/>
      <c r="N883" s="3"/>
      <c r="O883" s="3"/>
    </row>
    <row r="884" spans="3:15" x14ac:dyDescent="0.25">
      <c r="C884" s="4"/>
      <c r="E884" s="3"/>
      <c r="J884" s="4"/>
      <c r="K884" s="4"/>
      <c r="L884" s="3"/>
      <c r="M884" s="3"/>
      <c r="N884" s="3"/>
      <c r="O884" s="3"/>
    </row>
    <row r="885" spans="3:15" x14ac:dyDescent="0.25">
      <c r="C885" s="4"/>
      <c r="E885" s="3"/>
      <c r="J885" s="4"/>
      <c r="K885" s="4"/>
      <c r="L885" s="3"/>
      <c r="M885" s="3"/>
      <c r="N885" s="3"/>
      <c r="O885" s="3"/>
    </row>
    <row r="886" spans="3:15" x14ac:dyDescent="0.25">
      <c r="C886" s="4"/>
      <c r="E886" s="3"/>
      <c r="J886" s="4"/>
      <c r="K886" s="4"/>
      <c r="L886" s="3"/>
      <c r="M886" s="3"/>
      <c r="N886" s="3"/>
      <c r="O886" s="3"/>
    </row>
    <row r="887" spans="3:15" x14ac:dyDescent="0.25">
      <c r="C887" s="4"/>
      <c r="E887" s="3"/>
      <c r="J887" s="4"/>
      <c r="K887" s="4"/>
      <c r="L887" s="3"/>
      <c r="M887" s="3"/>
      <c r="N887" s="3"/>
      <c r="O887" s="3"/>
    </row>
    <row r="888" spans="3:15" x14ac:dyDescent="0.25">
      <c r="C888" s="4"/>
      <c r="E888" s="3"/>
      <c r="J888" s="4"/>
      <c r="K888" s="4"/>
      <c r="L888" s="3"/>
      <c r="M888" s="3"/>
      <c r="N888" s="3"/>
      <c r="O888" s="3"/>
    </row>
    <row r="889" spans="3:15" x14ac:dyDescent="0.25">
      <c r="C889" s="4"/>
      <c r="E889" s="3"/>
      <c r="J889" s="4"/>
      <c r="K889" s="4"/>
      <c r="L889" s="3"/>
      <c r="M889" s="3"/>
      <c r="N889" s="3"/>
      <c r="O889" s="3"/>
    </row>
    <row r="890" spans="3:15" x14ac:dyDescent="0.25">
      <c r="C890" s="4"/>
      <c r="E890" s="3"/>
      <c r="J890" s="4"/>
      <c r="K890" s="4"/>
      <c r="L890" s="3"/>
      <c r="M890" s="3"/>
      <c r="N890" s="3"/>
      <c r="O890" s="3"/>
    </row>
    <row r="891" spans="3:15" x14ac:dyDescent="0.25">
      <c r="C891" s="4"/>
      <c r="E891" s="3"/>
      <c r="J891" s="4"/>
      <c r="K891" s="4"/>
      <c r="L891" s="3"/>
      <c r="M891" s="3"/>
      <c r="N891" s="3"/>
      <c r="O891" s="3"/>
    </row>
    <row r="892" spans="3:15" x14ac:dyDescent="0.25">
      <c r="C892" s="4"/>
      <c r="E892" s="3"/>
      <c r="J892" s="4"/>
      <c r="K892" s="4"/>
      <c r="L892" s="3"/>
      <c r="M892" s="3"/>
      <c r="N892" s="3"/>
      <c r="O892" s="3"/>
    </row>
    <row r="893" spans="3:15" x14ac:dyDescent="0.25">
      <c r="C893" s="4"/>
      <c r="E893" s="3"/>
      <c r="J893" s="4"/>
      <c r="K893" s="4"/>
      <c r="L893" s="3"/>
      <c r="M893" s="3"/>
      <c r="N893" s="3"/>
      <c r="O893" s="3"/>
    </row>
    <row r="894" spans="3:15" x14ac:dyDescent="0.25">
      <c r="C894" s="4"/>
      <c r="E894" s="3"/>
      <c r="J894" s="4"/>
      <c r="K894" s="4"/>
      <c r="L894" s="3"/>
      <c r="M894" s="3"/>
      <c r="N894" s="3"/>
      <c r="O894" s="3"/>
    </row>
    <row r="895" spans="3:15" x14ac:dyDescent="0.25">
      <c r="C895" s="4"/>
      <c r="E895" s="3"/>
      <c r="J895" s="4"/>
      <c r="K895" s="4"/>
      <c r="L895" s="3"/>
      <c r="M895" s="3"/>
      <c r="N895" s="3"/>
      <c r="O895" s="3"/>
    </row>
    <row r="896" spans="3:15" x14ac:dyDescent="0.25">
      <c r="C896" s="4"/>
      <c r="E896" s="3"/>
      <c r="J896" s="4"/>
      <c r="K896" s="4"/>
      <c r="L896" s="3"/>
      <c r="M896" s="3"/>
      <c r="N896" s="3"/>
      <c r="O896" s="3"/>
    </row>
    <row r="897" spans="3:15" x14ac:dyDescent="0.25">
      <c r="C897" s="4"/>
      <c r="E897" s="3"/>
      <c r="J897" s="4"/>
      <c r="K897" s="4"/>
      <c r="L897" s="3"/>
      <c r="M897" s="3"/>
      <c r="N897" s="3"/>
      <c r="O897" s="3"/>
    </row>
    <row r="898" spans="3:15" x14ac:dyDescent="0.25">
      <c r="C898" s="4"/>
      <c r="E898" s="3"/>
      <c r="J898" s="4"/>
      <c r="K898" s="4"/>
      <c r="L898" s="3"/>
      <c r="M898" s="3"/>
      <c r="N898" s="3"/>
      <c r="O898" s="3"/>
    </row>
    <row r="899" spans="3:15" x14ac:dyDescent="0.25">
      <c r="C899" s="4"/>
      <c r="E899" s="3"/>
      <c r="J899" s="4"/>
      <c r="K899" s="4"/>
      <c r="L899" s="3"/>
      <c r="M899" s="3"/>
      <c r="N899" s="3"/>
      <c r="O899" s="3"/>
    </row>
    <row r="900" spans="3:15" x14ac:dyDescent="0.25">
      <c r="C900" s="4"/>
      <c r="E900" s="3"/>
      <c r="J900" s="4"/>
      <c r="K900" s="4"/>
      <c r="L900" s="3"/>
      <c r="M900" s="3"/>
      <c r="N900" s="3"/>
      <c r="O900" s="3"/>
    </row>
    <row r="901" spans="3:15" x14ac:dyDescent="0.25">
      <c r="C901" s="4"/>
      <c r="E901" s="3"/>
      <c r="J901" s="4"/>
      <c r="K901" s="4"/>
      <c r="L901" s="3"/>
      <c r="M901" s="3"/>
      <c r="N901" s="3"/>
      <c r="O901" s="3"/>
    </row>
    <row r="902" spans="3:15" x14ac:dyDescent="0.25">
      <c r="C902" s="4"/>
      <c r="E902" s="3"/>
      <c r="J902" s="4"/>
      <c r="K902" s="4"/>
      <c r="L902" s="3"/>
      <c r="M902" s="3"/>
      <c r="N902" s="3"/>
      <c r="O902" s="3"/>
    </row>
    <row r="903" spans="3:15" x14ac:dyDescent="0.25">
      <c r="C903" s="4"/>
      <c r="E903" s="3"/>
      <c r="J903" s="4"/>
      <c r="K903" s="4"/>
      <c r="L903" s="3"/>
      <c r="M903" s="3"/>
      <c r="N903" s="3"/>
      <c r="O903" s="3"/>
    </row>
    <row r="904" spans="3:15" x14ac:dyDescent="0.25">
      <c r="C904" s="4"/>
      <c r="E904" s="3"/>
      <c r="J904" s="4"/>
      <c r="K904" s="4"/>
      <c r="L904" s="3"/>
      <c r="M904" s="3"/>
      <c r="N904" s="3"/>
      <c r="O904" s="3"/>
    </row>
    <row r="905" spans="3:15" x14ac:dyDescent="0.25">
      <c r="C905" s="4"/>
      <c r="E905" s="3"/>
      <c r="J905" s="4"/>
      <c r="K905" s="4"/>
      <c r="L905" s="3"/>
      <c r="M905" s="3"/>
      <c r="N905" s="3"/>
      <c r="O905" s="3"/>
    </row>
    <row r="906" spans="3:15" x14ac:dyDescent="0.25">
      <c r="C906" s="4"/>
      <c r="E906" s="3"/>
      <c r="J906" s="4"/>
      <c r="K906" s="4"/>
      <c r="L906" s="3"/>
      <c r="M906" s="3"/>
      <c r="N906" s="3"/>
      <c r="O906" s="3"/>
    </row>
    <row r="907" spans="3:15" x14ac:dyDescent="0.25">
      <c r="C907" s="4"/>
      <c r="E907" s="3"/>
      <c r="J907" s="4"/>
      <c r="K907" s="4"/>
      <c r="L907" s="3"/>
      <c r="M907" s="3"/>
      <c r="N907" s="3"/>
      <c r="O907" s="3"/>
    </row>
    <row r="908" spans="3:15" x14ac:dyDescent="0.25">
      <c r="C908" s="4"/>
      <c r="E908" s="3"/>
      <c r="J908" s="4"/>
      <c r="K908" s="4"/>
      <c r="L908" s="3"/>
      <c r="M908" s="3"/>
      <c r="N908" s="3"/>
      <c r="O908" s="3"/>
    </row>
    <row r="909" spans="3:15" x14ac:dyDescent="0.25">
      <c r="C909" s="4"/>
      <c r="E909" s="3"/>
      <c r="J909" s="4"/>
      <c r="K909" s="4"/>
      <c r="L909" s="3"/>
      <c r="M909" s="3"/>
      <c r="N909" s="3"/>
      <c r="O909" s="3"/>
    </row>
    <row r="910" spans="3:15" x14ac:dyDescent="0.25">
      <c r="C910" s="4"/>
      <c r="E910" s="3"/>
      <c r="J910" s="4"/>
      <c r="K910" s="4"/>
      <c r="L910" s="3"/>
      <c r="M910" s="3"/>
      <c r="N910" s="3"/>
      <c r="O910" s="3"/>
    </row>
    <row r="911" spans="3:15" x14ac:dyDescent="0.25">
      <c r="C911" s="4"/>
      <c r="E911" s="3"/>
      <c r="J911" s="4"/>
      <c r="K911" s="4"/>
      <c r="L911" s="3"/>
      <c r="M911" s="3"/>
      <c r="N911" s="3"/>
      <c r="O911" s="3"/>
    </row>
    <row r="912" spans="3:15" x14ac:dyDescent="0.25">
      <c r="C912" s="4"/>
      <c r="E912" s="3"/>
      <c r="J912" s="4"/>
      <c r="K912" s="4"/>
      <c r="L912" s="3"/>
      <c r="M912" s="3"/>
      <c r="N912" s="3"/>
      <c r="O912" s="3"/>
    </row>
    <row r="913" spans="3:15" x14ac:dyDescent="0.25">
      <c r="C913" s="4"/>
      <c r="E913" s="3"/>
      <c r="J913" s="4"/>
      <c r="K913" s="4"/>
      <c r="L913" s="3"/>
      <c r="M913" s="3"/>
      <c r="N913" s="3"/>
      <c r="O913" s="3"/>
    </row>
    <row r="914" spans="3:15" x14ac:dyDescent="0.25">
      <c r="C914" s="4"/>
      <c r="E914" s="3"/>
      <c r="J914" s="4"/>
      <c r="K914" s="4"/>
      <c r="L914" s="3"/>
      <c r="M914" s="3"/>
      <c r="N914" s="3"/>
      <c r="O914" s="3"/>
    </row>
    <row r="915" spans="3:15" x14ac:dyDescent="0.25">
      <c r="C915" s="4"/>
      <c r="E915" s="3"/>
      <c r="J915" s="4"/>
      <c r="K915" s="4"/>
      <c r="L915" s="3"/>
      <c r="M915" s="3"/>
      <c r="N915" s="3"/>
      <c r="O915" s="3"/>
    </row>
    <row r="916" spans="3:15" x14ac:dyDescent="0.25">
      <c r="C916" s="4"/>
      <c r="E916" s="3"/>
      <c r="J916" s="4"/>
      <c r="K916" s="4"/>
      <c r="L916" s="3"/>
      <c r="M916" s="3"/>
      <c r="N916" s="3"/>
      <c r="O916" s="3"/>
    </row>
    <row r="917" spans="3:15" x14ac:dyDescent="0.25">
      <c r="C917" s="4"/>
      <c r="E917" s="3"/>
      <c r="J917" s="4"/>
      <c r="K917" s="4"/>
      <c r="L917" s="3"/>
      <c r="M917" s="3"/>
      <c r="N917" s="3"/>
      <c r="O917" s="3"/>
    </row>
    <row r="918" spans="3:15" x14ac:dyDescent="0.25">
      <c r="C918" s="4"/>
      <c r="E918" s="3"/>
      <c r="J918" s="4"/>
      <c r="K918" s="4"/>
      <c r="L918" s="3"/>
      <c r="M918" s="3"/>
      <c r="N918" s="3"/>
      <c r="O918" s="3"/>
    </row>
    <row r="919" spans="3:15" x14ac:dyDescent="0.25">
      <c r="C919" s="4"/>
      <c r="E919" s="3"/>
      <c r="J919" s="4"/>
      <c r="K919" s="4"/>
      <c r="L919" s="3"/>
      <c r="M919" s="3"/>
      <c r="N919" s="3"/>
      <c r="O919" s="3"/>
    </row>
    <row r="920" spans="3:15" x14ac:dyDescent="0.25">
      <c r="C920" s="4"/>
      <c r="E920" s="3"/>
      <c r="J920" s="4"/>
      <c r="K920" s="4"/>
      <c r="L920" s="3"/>
      <c r="M920" s="3"/>
      <c r="N920" s="3"/>
      <c r="O920" s="3"/>
    </row>
    <row r="921" spans="3:15" x14ac:dyDescent="0.25">
      <c r="C921" s="4"/>
      <c r="E921" s="3"/>
      <c r="J921" s="4"/>
      <c r="K921" s="4"/>
      <c r="L921" s="3"/>
      <c r="M921" s="3"/>
      <c r="N921" s="3"/>
      <c r="O921" s="3"/>
    </row>
    <row r="922" spans="3:15" x14ac:dyDescent="0.25">
      <c r="C922" s="4"/>
      <c r="E922" s="3"/>
      <c r="J922" s="4"/>
      <c r="K922" s="4"/>
      <c r="L922" s="3"/>
      <c r="M922" s="3"/>
      <c r="N922" s="3"/>
      <c r="O922" s="3"/>
    </row>
    <row r="923" spans="3:15" x14ac:dyDescent="0.25">
      <c r="C923" s="4"/>
      <c r="E923" s="3"/>
      <c r="J923" s="4"/>
      <c r="K923" s="4"/>
      <c r="L923" s="3"/>
      <c r="M923" s="3"/>
      <c r="N923" s="3"/>
      <c r="O923" s="3"/>
    </row>
    <row r="924" spans="3:15" x14ac:dyDescent="0.25">
      <c r="C924" s="4"/>
      <c r="E924" s="3"/>
      <c r="J924" s="4"/>
      <c r="K924" s="4"/>
      <c r="L924" s="3"/>
      <c r="M924" s="3"/>
      <c r="N924" s="3"/>
      <c r="O924" s="3"/>
    </row>
    <row r="925" spans="3:15" x14ac:dyDescent="0.25">
      <c r="C925" s="4"/>
      <c r="E925" s="3"/>
      <c r="J925" s="4"/>
      <c r="K925" s="4"/>
      <c r="L925" s="3"/>
      <c r="M925" s="3"/>
      <c r="N925" s="3"/>
      <c r="O925" s="3"/>
    </row>
    <row r="926" spans="3:15" x14ac:dyDescent="0.25">
      <c r="C926" s="4"/>
      <c r="E926" s="3"/>
      <c r="J926" s="4"/>
      <c r="K926" s="4"/>
      <c r="L926" s="3"/>
      <c r="M926" s="3"/>
      <c r="N926" s="3"/>
      <c r="O926" s="3"/>
    </row>
    <row r="927" spans="3:15" x14ac:dyDescent="0.25">
      <c r="C927" s="4"/>
      <c r="E927" s="3"/>
      <c r="J927" s="4"/>
      <c r="K927" s="4"/>
      <c r="L927" s="3"/>
      <c r="M927" s="3"/>
      <c r="N927" s="3"/>
      <c r="O927" s="3"/>
    </row>
    <row r="928" spans="3:15" x14ac:dyDescent="0.25">
      <c r="C928" s="4"/>
      <c r="E928" s="3"/>
      <c r="J928" s="4"/>
      <c r="K928" s="4"/>
      <c r="L928" s="3"/>
      <c r="M928" s="3"/>
      <c r="N928" s="3"/>
      <c r="O928" s="3"/>
    </row>
    <row r="929" spans="3:15" x14ac:dyDescent="0.25">
      <c r="C929" s="4"/>
      <c r="E929" s="3"/>
      <c r="J929" s="4"/>
      <c r="K929" s="4"/>
      <c r="L929" s="3"/>
      <c r="M929" s="3"/>
      <c r="N929" s="3"/>
      <c r="O929" s="3"/>
    </row>
    <row r="930" spans="3:15" x14ac:dyDescent="0.25">
      <c r="C930" s="4"/>
      <c r="E930" s="3"/>
      <c r="J930" s="4"/>
      <c r="K930" s="4"/>
      <c r="L930" s="3"/>
      <c r="M930" s="3"/>
      <c r="N930" s="3"/>
      <c r="O930" s="3"/>
    </row>
    <row r="931" spans="3:15" x14ac:dyDescent="0.25">
      <c r="C931" s="4"/>
      <c r="E931" s="3"/>
      <c r="J931" s="4"/>
      <c r="K931" s="4"/>
      <c r="L931" s="3"/>
      <c r="M931" s="3"/>
      <c r="N931" s="3"/>
      <c r="O931" s="3"/>
    </row>
    <row r="932" spans="3:15" x14ac:dyDescent="0.25">
      <c r="C932" s="4"/>
      <c r="E932" s="3"/>
      <c r="J932" s="4"/>
      <c r="K932" s="4"/>
      <c r="L932" s="3"/>
      <c r="M932" s="3"/>
      <c r="N932" s="3"/>
      <c r="O932" s="3"/>
    </row>
    <row r="933" spans="3:15" x14ac:dyDescent="0.25">
      <c r="C933" s="4"/>
      <c r="E933" s="3"/>
      <c r="J933" s="4"/>
      <c r="K933" s="4"/>
      <c r="L933" s="3"/>
      <c r="M933" s="3"/>
      <c r="N933" s="3"/>
      <c r="O933" s="3"/>
    </row>
    <row r="934" spans="3:15" x14ac:dyDescent="0.25">
      <c r="C934" s="4"/>
      <c r="E934" s="3"/>
      <c r="J934" s="4"/>
      <c r="K934" s="4"/>
      <c r="L934" s="3"/>
      <c r="M934" s="3"/>
      <c r="N934" s="3"/>
      <c r="O934" s="3"/>
    </row>
    <row r="935" spans="3:15" x14ac:dyDescent="0.25">
      <c r="C935" s="4"/>
      <c r="E935" s="3"/>
      <c r="J935" s="4"/>
      <c r="K935" s="4"/>
      <c r="L935" s="3"/>
      <c r="M935" s="3"/>
      <c r="N935" s="3"/>
      <c r="O935" s="3"/>
    </row>
    <row r="936" spans="3:15" x14ac:dyDescent="0.25">
      <c r="C936" s="4"/>
      <c r="E936" s="3"/>
      <c r="J936" s="4"/>
      <c r="K936" s="4"/>
      <c r="L936" s="3"/>
      <c r="M936" s="3"/>
      <c r="N936" s="3"/>
      <c r="O936" s="3"/>
    </row>
    <row r="937" spans="3:15" x14ac:dyDescent="0.25">
      <c r="C937" s="4"/>
      <c r="E937" s="3"/>
      <c r="J937" s="4"/>
      <c r="K937" s="4"/>
      <c r="L937" s="3"/>
      <c r="M937" s="3"/>
      <c r="N937" s="3"/>
      <c r="O937" s="3"/>
    </row>
    <row r="938" spans="3:15" x14ac:dyDescent="0.25">
      <c r="C938" s="4"/>
      <c r="E938" s="3"/>
      <c r="J938" s="4"/>
      <c r="K938" s="4"/>
      <c r="L938" s="3"/>
      <c r="M938" s="3"/>
      <c r="N938" s="3"/>
      <c r="O938" s="3"/>
    </row>
    <row r="939" spans="3:15" x14ac:dyDescent="0.25">
      <c r="C939" s="4"/>
      <c r="E939" s="3"/>
      <c r="J939" s="4"/>
      <c r="K939" s="4"/>
      <c r="L939" s="3"/>
      <c r="M939" s="3"/>
      <c r="N939" s="3"/>
      <c r="O939" s="3"/>
    </row>
    <row r="940" spans="3:15" x14ac:dyDescent="0.25">
      <c r="C940" s="4"/>
      <c r="E940" s="3"/>
      <c r="J940" s="4"/>
      <c r="K940" s="4"/>
      <c r="L940" s="3"/>
      <c r="M940" s="3"/>
      <c r="N940" s="3"/>
      <c r="O940" s="3"/>
    </row>
    <row r="941" spans="3:15" x14ac:dyDescent="0.25">
      <c r="C941" s="4"/>
      <c r="E941" s="3"/>
      <c r="J941" s="4"/>
      <c r="K941" s="4"/>
      <c r="L941" s="3"/>
      <c r="M941" s="3"/>
      <c r="N941" s="3"/>
      <c r="O941" s="3"/>
    </row>
    <row r="942" spans="3:15" x14ac:dyDescent="0.25">
      <c r="C942" s="4"/>
      <c r="E942" s="3"/>
      <c r="J942" s="4"/>
      <c r="K942" s="4"/>
      <c r="L942" s="3"/>
      <c r="M942" s="3"/>
      <c r="N942" s="3"/>
      <c r="O942" s="3"/>
    </row>
    <row r="943" spans="3:15" x14ac:dyDescent="0.25">
      <c r="C943" s="4"/>
      <c r="E943" s="3"/>
      <c r="J943" s="4"/>
      <c r="K943" s="4"/>
      <c r="L943" s="3"/>
      <c r="M943" s="3"/>
      <c r="N943" s="3"/>
      <c r="O943" s="3"/>
    </row>
    <row r="944" spans="3:15" x14ac:dyDescent="0.25">
      <c r="C944" s="4"/>
      <c r="E944" s="3"/>
      <c r="J944" s="4"/>
      <c r="K944" s="4"/>
      <c r="L944" s="3"/>
      <c r="M944" s="3"/>
      <c r="N944" s="3"/>
      <c r="O944" s="3"/>
    </row>
    <row r="945" spans="3:15" x14ac:dyDescent="0.25">
      <c r="C945" s="4"/>
      <c r="E945" s="3"/>
      <c r="J945" s="4"/>
      <c r="K945" s="4"/>
      <c r="L945" s="3"/>
      <c r="M945" s="3"/>
      <c r="N945" s="3"/>
      <c r="O945" s="3"/>
    </row>
    <row r="946" spans="3:15" x14ac:dyDescent="0.25">
      <c r="C946" s="4"/>
      <c r="E946" s="3"/>
      <c r="J946" s="4"/>
      <c r="K946" s="4"/>
      <c r="L946" s="3"/>
      <c r="M946" s="3"/>
      <c r="N946" s="3"/>
      <c r="O946" s="3"/>
    </row>
    <row r="947" spans="3:15" x14ac:dyDescent="0.25">
      <c r="C947" s="4"/>
      <c r="E947" s="3"/>
      <c r="J947" s="4"/>
      <c r="K947" s="4"/>
      <c r="L947" s="3"/>
      <c r="M947" s="3"/>
      <c r="N947" s="3"/>
      <c r="O947" s="3"/>
    </row>
    <row r="948" spans="3:15" x14ac:dyDescent="0.25">
      <c r="C948" s="4"/>
      <c r="E948" s="3"/>
      <c r="J948" s="4"/>
      <c r="K948" s="4"/>
      <c r="L948" s="3"/>
      <c r="M948" s="3"/>
      <c r="N948" s="3"/>
      <c r="O948" s="3"/>
    </row>
    <row r="949" spans="3:15" x14ac:dyDescent="0.25">
      <c r="C949" s="4"/>
      <c r="E949" s="3"/>
      <c r="J949" s="4"/>
      <c r="K949" s="4"/>
      <c r="L949" s="3"/>
      <c r="M949" s="3"/>
      <c r="N949" s="3"/>
      <c r="O949" s="3"/>
    </row>
    <row r="950" spans="3:15" x14ac:dyDescent="0.25">
      <c r="C950" s="4"/>
      <c r="E950" s="3"/>
      <c r="J950" s="4"/>
      <c r="K950" s="4"/>
      <c r="L950" s="3"/>
      <c r="M950" s="3"/>
      <c r="N950" s="3"/>
      <c r="O950" s="3"/>
    </row>
    <row r="951" spans="3:15" x14ac:dyDescent="0.25">
      <c r="C951" s="4"/>
      <c r="E951" s="3"/>
      <c r="J951" s="4"/>
      <c r="K951" s="4"/>
      <c r="L951" s="3"/>
      <c r="M951" s="3"/>
      <c r="N951" s="3"/>
      <c r="O951" s="3"/>
    </row>
    <row r="952" spans="3:15" x14ac:dyDescent="0.25">
      <c r="C952" s="4"/>
      <c r="E952" s="3"/>
      <c r="J952" s="4"/>
      <c r="K952" s="4"/>
      <c r="L952" s="3"/>
      <c r="M952" s="3"/>
      <c r="N952" s="3"/>
      <c r="O952" s="3"/>
    </row>
    <row r="953" spans="3:15" x14ac:dyDescent="0.25">
      <c r="C953" s="4"/>
      <c r="E953" s="3"/>
      <c r="J953" s="4"/>
      <c r="K953" s="4"/>
      <c r="L953" s="3"/>
      <c r="M953" s="3"/>
      <c r="N953" s="3"/>
      <c r="O953" s="3"/>
    </row>
    <row r="954" spans="3:15" x14ac:dyDescent="0.25">
      <c r="C954" s="4"/>
      <c r="E954" s="3"/>
      <c r="J954" s="4"/>
      <c r="K954" s="4"/>
      <c r="L954" s="3"/>
      <c r="M954" s="3"/>
      <c r="N954" s="3"/>
      <c r="O954" s="3"/>
    </row>
    <row r="955" spans="3:15" x14ac:dyDescent="0.25">
      <c r="C955" s="4"/>
      <c r="E955" s="3"/>
      <c r="J955" s="4"/>
      <c r="K955" s="4"/>
      <c r="L955" s="3"/>
      <c r="M955" s="3"/>
      <c r="N955" s="3"/>
      <c r="O955" s="3"/>
    </row>
    <row r="956" spans="3:15" x14ac:dyDescent="0.25">
      <c r="C956" s="4"/>
      <c r="E956" s="3"/>
      <c r="J956" s="4"/>
      <c r="K956" s="4"/>
      <c r="L956" s="3"/>
      <c r="M956" s="3"/>
      <c r="N956" s="3"/>
      <c r="O956" s="3"/>
    </row>
    <row r="957" spans="3:15" x14ac:dyDescent="0.25">
      <c r="C957" s="4"/>
      <c r="E957" s="3"/>
      <c r="J957" s="4"/>
      <c r="K957" s="4"/>
      <c r="L957" s="3"/>
      <c r="M957" s="3"/>
      <c r="N957" s="3"/>
      <c r="O957" s="3"/>
    </row>
    <row r="958" spans="3:15" x14ac:dyDescent="0.25">
      <c r="C958" s="4"/>
      <c r="E958" s="3"/>
      <c r="J958" s="4"/>
      <c r="K958" s="4"/>
      <c r="L958" s="3"/>
      <c r="M958" s="3"/>
      <c r="N958" s="3"/>
      <c r="O958" s="3"/>
    </row>
    <row r="959" spans="3:15" x14ac:dyDescent="0.25">
      <c r="C959" s="4"/>
      <c r="E959" s="3"/>
      <c r="J959" s="4"/>
      <c r="K959" s="4"/>
      <c r="L959" s="3"/>
      <c r="M959" s="3"/>
      <c r="N959" s="3"/>
      <c r="O959" s="3"/>
    </row>
    <row r="960" spans="3:15" x14ac:dyDescent="0.25">
      <c r="C960" s="4"/>
      <c r="E960" s="3"/>
      <c r="J960" s="4"/>
      <c r="K960" s="4"/>
      <c r="L960" s="3"/>
      <c r="M960" s="3"/>
      <c r="N960" s="3"/>
      <c r="O960" s="3"/>
    </row>
    <row r="961" spans="3:15" x14ac:dyDescent="0.25">
      <c r="C961" s="4"/>
      <c r="E961" s="3"/>
      <c r="J961" s="4"/>
      <c r="K961" s="4"/>
      <c r="L961" s="3"/>
      <c r="M961" s="3"/>
      <c r="N961" s="3"/>
      <c r="O961" s="3"/>
    </row>
    <row r="962" spans="3:15" x14ac:dyDescent="0.25">
      <c r="C962" s="4"/>
      <c r="E962" s="3"/>
      <c r="J962" s="4"/>
      <c r="K962" s="4"/>
      <c r="L962" s="3"/>
      <c r="M962" s="3"/>
      <c r="N962" s="3"/>
      <c r="O962" s="3"/>
    </row>
    <row r="963" spans="3:15" x14ac:dyDescent="0.25">
      <c r="C963" s="4"/>
      <c r="E963" s="3"/>
      <c r="J963" s="4"/>
      <c r="K963" s="4"/>
      <c r="L963" s="3"/>
      <c r="M963" s="3"/>
      <c r="N963" s="3"/>
      <c r="O963" s="3"/>
    </row>
    <row r="964" spans="3:15" x14ac:dyDescent="0.25">
      <c r="C964" s="4"/>
      <c r="E964" s="3"/>
      <c r="J964" s="4"/>
      <c r="K964" s="4"/>
      <c r="L964" s="3"/>
      <c r="M964" s="3"/>
      <c r="N964" s="3"/>
      <c r="O964" s="3"/>
    </row>
    <row r="965" spans="3:15" x14ac:dyDescent="0.25">
      <c r="C965" s="4"/>
      <c r="E965" s="3"/>
      <c r="J965" s="4"/>
      <c r="K965" s="4"/>
      <c r="L965" s="3"/>
      <c r="M965" s="3"/>
      <c r="N965" s="3"/>
      <c r="O965" s="3"/>
    </row>
    <row r="966" spans="3:15" x14ac:dyDescent="0.25">
      <c r="C966" s="4"/>
      <c r="E966" s="3"/>
      <c r="J966" s="4"/>
      <c r="K966" s="4"/>
      <c r="L966" s="3"/>
      <c r="M966" s="3"/>
      <c r="N966" s="3"/>
      <c r="O966" s="3"/>
    </row>
    <row r="967" spans="3:15" x14ac:dyDescent="0.25">
      <c r="C967" s="4"/>
      <c r="E967" s="3"/>
      <c r="J967" s="4"/>
      <c r="K967" s="4"/>
      <c r="L967" s="3"/>
      <c r="M967" s="3"/>
      <c r="N967" s="3"/>
      <c r="O967" s="3"/>
    </row>
    <row r="968" spans="3:15" x14ac:dyDescent="0.25">
      <c r="C968" s="4"/>
      <c r="E968" s="3"/>
      <c r="J968" s="4"/>
      <c r="K968" s="4"/>
      <c r="L968" s="3"/>
      <c r="M968" s="3"/>
      <c r="N968" s="3"/>
      <c r="O968" s="3"/>
    </row>
    <row r="969" spans="3:15" x14ac:dyDescent="0.25">
      <c r="C969" s="4"/>
      <c r="E969" s="3"/>
      <c r="J969" s="4"/>
      <c r="K969" s="4"/>
      <c r="L969" s="3"/>
      <c r="M969" s="3"/>
      <c r="N969" s="3"/>
      <c r="O969" s="3"/>
    </row>
    <row r="970" spans="3:15" x14ac:dyDescent="0.25">
      <c r="C970" s="4"/>
      <c r="E970" s="3"/>
      <c r="J970" s="4"/>
      <c r="K970" s="4"/>
      <c r="L970" s="3"/>
      <c r="M970" s="3"/>
      <c r="N970" s="3"/>
      <c r="O970" s="3"/>
    </row>
    <row r="971" spans="3:15" x14ac:dyDescent="0.25">
      <c r="C971" s="4"/>
      <c r="E971" s="3"/>
      <c r="J971" s="4"/>
      <c r="K971" s="4"/>
      <c r="L971" s="3"/>
      <c r="M971" s="3"/>
      <c r="N971" s="3"/>
      <c r="O971" s="3"/>
    </row>
    <row r="972" spans="3:15" x14ac:dyDescent="0.25">
      <c r="C972" s="4"/>
      <c r="E972" s="3"/>
      <c r="J972" s="4"/>
      <c r="K972" s="4"/>
      <c r="L972" s="3"/>
      <c r="M972" s="3"/>
      <c r="N972" s="3"/>
      <c r="O972" s="3"/>
    </row>
    <row r="973" spans="3:15" x14ac:dyDescent="0.25">
      <c r="C973" s="4"/>
      <c r="E973" s="3"/>
      <c r="J973" s="4"/>
      <c r="K973" s="4"/>
      <c r="L973" s="3"/>
      <c r="M973" s="3"/>
      <c r="N973" s="3"/>
      <c r="O973" s="3"/>
    </row>
    <row r="974" spans="3:15" x14ac:dyDescent="0.25">
      <c r="C974" s="4"/>
      <c r="E974" s="3"/>
      <c r="J974" s="4"/>
      <c r="K974" s="4"/>
      <c r="L974" s="3"/>
      <c r="M974" s="3"/>
      <c r="N974" s="3"/>
      <c r="O974" s="3"/>
    </row>
    <row r="975" spans="3:15" x14ac:dyDescent="0.25">
      <c r="C975" s="4"/>
      <c r="E975" s="3"/>
      <c r="J975" s="4"/>
      <c r="K975" s="4"/>
      <c r="L975" s="3"/>
      <c r="M975" s="3"/>
      <c r="N975" s="3"/>
      <c r="O975" s="3"/>
    </row>
    <row r="976" spans="3:15" x14ac:dyDescent="0.25">
      <c r="C976" s="4"/>
      <c r="E976" s="3"/>
      <c r="J976" s="4"/>
      <c r="K976" s="4"/>
      <c r="L976" s="3"/>
      <c r="M976" s="3"/>
      <c r="N976" s="3"/>
      <c r="O976" s="3"/>
    </row>
    <row r="977" spans="3:15" x14ac:dyDescent="0.25">
      <c r="C977" s="4"/>
      <c r="E977" s="3"/>
      <c r="J977" s="4"/>
      <c r="K977" s="4"/>
      <c r="L977" s="3"/>
      <c r="M977" s="3"/>
      <c r="N977" s="3"/>
      <c r="O977" s="3"/>
    </row>
    <row r="978" spans="3:15" x14ac:dyDescent="0.25">
      <c r="C978" s="4"/>
      <c r="E978" s="3"/>
      <c r="J978" s="4"/>
      <c r="K978" s="4"/>
      <c r="L978" s="3"/>
      <c r="M978" s="3"/>
      <c r="N978" s="3"/>
      <c r="O978" s="3"/>
    </row>
    <row r="979" spans="3:15" x14ac:dyDescent="0.25">
      <c r="C979" s="4"/>
      <c r="E979" s="3"/>
      <c r="J979" s="4"/>
      <c r="K979" s="4"/>
      <c r="L979" s="3"/>
      <c r="M979" s="3"/>
      <c r="N979" s="3"/>
      <c r="O979" s="3"/>
    </row>
    <row r="980" spans="3:15" x14ac:dyDescent="0.25">
      <c r="C980" s="4"/>
      <c r="E980" s="3"/>
      <c r="J980" s="4"/>
      <c r="K980" s="4"/>
      <c r="L980" s="3"/>
      <c r="M980" s="3"/>
      <c r="N980" s="3"/>
      <c r="O980" s="3"/>
    </row>
    <row r="981" spans="3:15" x14ac:dyDescent="0.25">
      <c r="C981" s="4"/>
      <c r="E981" s="3"/>
      <c r="J981" s="4"/>
      <c r="K981" s="4"/>
      <c r="L981" s="3"/>
      <c r="M981" s="3"/>
      <c r="N981" s="3"/>
      <c r="O981" s="3"/>
    </row>
    <row r="982" spans="3:15" x14ac:dyDescent="0.25">
      <c r="C982" s="4"/>
      <c r="E982" s="3"/>
      <c r="J982" s="4"/>
      <c r="K982" s="4"/>
      <c r="L982" s="3"/>
      <c r="M982" s="3"/>
      <c r="N982" s="3"/>
      <c r="O982" s="3"/>
    </row>
    <row r="983" spans="3:15" x14ac:dyDescent="0.25">
      <c r="C983" s="4"/>
      <c r="E983" s="3"/>
      <c r="J983" s="4"/>
      <c r="K983" s="4"/>
      <c r="L983" s="3"/>
      <c r="M983" s="3"/>
      <c r="N983" s="3"/>
      <c r="O983" s="3"/>
    </row>
    <row r="984" spans="3:15" x14ac:dyDescent="0.25">
      <c r="C984" s="4"/>
      <c r="E984" s="3"/>
      <c r="J984" s="4"/>
      <c r="K984" s="4"/>
      <c r="L984" s="3"/>
      <c r="M984" s="3"/>
      <c r="N984" s="3"/>
      <c r="O984" s="3"/>
    </row>
    <row r="985" spans="3:15" x14ac:dyDescent="0.25">
      <c r="C985" s="4"/>
      <c r="E985" s="3"/>
      <c r="J985" s="4"/>
      <c r="K985" s="4"/>
      <c r="L985" s="3"/>
      <c r="M985" s="3"/>
      <c r="N985" s="3"/>
      <c r="O985" s="3"/>
    </row>
    <row r="986" spans="3:15" x14ac:dyDescent="0.25">
      <c r="C986" s="4"/>
      <c r="E986" s="3"/>
      <c r="J986" s="4"/>
      <c r="K986" s="4"/>
      <c r="L986" s="3"/>
      <c r="M986" s="3"/>
      <c r="N986" s="3"/>
      <c r="O986" s="3"/>
    </row>
    <row r="987" spans="3:15" x14ac:dyDescent="0.25">
      <c r="C987" s="4"/>
      <c r="E987" s="3"/>
      <c r="J987" s="4"/>
      <c r="K987" s="4"/>
      <c r="L987" s="3"/>
      <c r="M987" s="3"/>
      <c r="N987" s="3"/>
      <c r="O987" s="3"/>
    </row>
    <row r="988" spans="3:15" x14ac:dyDescent="0.25">
      <c r="C988" s="4"/>
      <c r="E988" s="3"/>
      <c r="J988" s="4"/>
      <c r="K988" s="4"/>
      <c r="L988" s="3"/>
      <c r="M988" s="3"/>
      <c r="N988" s="3"/>
      <c r="O988" s="3"/>
    </row>
    <row r="989" spans="3:15" x14ac:dyDescent="0.25">
      <c r="C989" s="4"/>
      <c r="E989" s="3"/>
      <c r="J989" s="4"/>
      <c r="K989" s="4"/>
      <c r="L989" s="3"/>
      <c r="M989" s="3"/>
      <c r="N989" s="3"/>
      <c r="O989" s="3"/>
    </row>
    <row r="990" spans="3:15" x14ac:dyDescent="0.25">
      <c r="C990" s="4"/>
      <c r="E990" s="3"/>
      <c r="J990" s="4"/>
      <c r="K990" s="4"/>
      <c r="L990" s="3"/>
      <c r="M990" s="3"/>
      <c r="N990" s="3"/>
      <c r="O990" s="3"/>
    </row>
    <row r="991" spans="3:15" x14ac:dyDescent="0.25">
      <c r="C991" s="4"/>
      <c r="E991" s="3"/>
      <c r="J991" s="4"/>
      <c r="K991" s="4"/>
      <c r="L991" s="3"/>
      <c r="M991" s="3"/>
      <c r="N991" s="3"/>
      <c r="O991" s="3"/>
    </row>
    <row r="992" spans="3:15" x14ac:dyDescent="0.25">
      <c r="C992" s="4"/>
      <c r="E992" s="3"/>
      <c r="J992" s="4"/>
      <c r="K992" s="4"/>
      <c r="L992" s="3"/>
      <c r="M992" s="3"/>
      <c r="N992" s="3"/>
      <c r="O992" s="3"/>
    </row>
    <row r="993" spans="3:15" x14ac:dyDescent="0.25">
      <c r="C993" s="4"/>
      <c r="E993" s="3"/>
      <c r="J993" s="4"/>
      <c r="K993" s="4"/>
      <c r="L993" s="3"/>
      <c r="M993" s="3"/>
      <c r="N993" s="3"/>
      <c r="O993" s="3"/>
    </row>
    <row r="994" spans="3:15" x14ac:dyDescent="0.25">
      <c r="C994" s="4"/>
      <c r="E994" s="3"/>
      <c r="J994" s="4"/>
      <c r="K994" s="4"/>
      <c r="L994" s="3"/>
      <c r="M994" s="3"/>
      <c r="N994" s="3"/>
      <c r="O994" s="3"/>
    </row>
    <row r="995" spans="3:15" x14ac:dyDescent="0.25">
      <c r="C995" s="4"/>
      <c r="E995" s="3"/>
      <c r="J995" s="4"/>
      <c r="K995" s="4"/>
      <c r="L995" s="3"/>
      <c r="M995" s="3"/>
      <c r="N995" s="3"/>
      <c r="O995" s="3"/>
    </row>
    <row r="996" spans="3:15" x14ac:dyDescent="0.25">
      <c r="C996" s="4"/>
      <c r="E996" s="3"/>
      <c r="J996" s="4"/>
      <c r="K996" s="4"/>
      <c r="L996" s="3"/>
      <c r="M996" s="3"/>
      <c r="N996" s="3"/>
      <c r="O996" s="3"/>
    </row>
    <row r="997" spans="3:15" x14ac:dyDescent="0.25">
      <c r="C997" s="4"/>
      <c r="E997" s="3"/>
      <c r="J997" s="4"/>
      <c r="K997" s="4"/>
      <c r="L997" s="3"/>
      <c r="M997" s="3"/>
      <c r="N997" s="3"/>
      <c r="O997" s="3"/>
    </row>
    <row r="998" spans="3:15" x14ac:dyDescent="0.25">
      <c r="C998" s="4"/>
      <c r="E998" s="3"/>
      <c r="J998" s="4"/>
      <c r="K998" s="4"/>
      <c r="L998" s="3"/>
      <c r="M998" s="3"/>
      <c r="N998" s="3"/>
      <c r="O998" s="3"/>
    </row>
    <row r="999" spans="3:15" x14ac:dyDescent="0.25">
      <c r="C999" s="4"/>
      <c r="E999" s="3"/>
      <c r="J999" s="4"/>
      <c r="K999" s="4"/>
      <c r="L999" s="3"/>
      <c r="M999" s="3"/>
      <c r="N999" s="3"/>
      <c r="O999" s="3"/>
    </row>
    <row r="1000" spans="3:15" x14ac:dyDescent="0.25">
      <c r="C1000" s="4"/>
      <c r="E1000" s="3"/>
      <c r="J1000" s="4"/>
      <c r="K1000" s="4"/>
      <c r="L1000" s="3"/>
      <c r="M1000" s="3"/>
      <c r="N1000" s="3"/>
      <c r="O1000" s="3"/>
    </row>
    <row r="1001" spans="3:15" x14ac:dyDescent="0.25">
      <c r="C1001" s="4"/>
      <c r="E1001" s="3"/>
      <c r="J1001" s="4"/>
      <c r="K1001" s="4"/>
      <c r="L1001" s="3"/>
      <c r="M1001" s="3"/>
      <c r="N1001" s="3"/>
      <c r="O1001" s="3"/>
    </row>
    <row r="1002" spans="3:15" x14ac:dyDescent="0.25">
      <c r="C1002" s="4"/>
      <c r="E1002" s="3"/>
      <c r="J1002" s="4"/>
      <c r="K1002" s="4"/>
      <c r="L1002" s="3"/>
      <c r="M1002" s="3"/>
      <c r="N1002" s="3"/>
      <c r="O1002" s="3"/>
    </row>
    <row r="1003" spans="3:15" x14ac:dyDescent="0.25">
      <c r="C1003" s="4"/>
      <c r="E1003" s="3"/>
      <c r="J1003" s="4"/>
      <c r="K1003" s="4"/>
      <c r="L1003" s="3"/>
      <c r="M1003" s="3"/>
      <c r="N1003" s="3"/>
      <c r="O1003" s="3"/>
    </row>
    <row r="1004" spans="3:15" x14ac:dyDescent="0.25">
      <c r="C1004" s="4"/>
      <c r="E1004" s="3"/>
      <c r="J1004" s="4"/>
      <c r="K1004" s="4"/>
      <c r="L1004" s="3"/>
      <c r="M1004" s="3"/>
      <c r="N1004" s="3"/>
      <c r="O1004" s="3"/>
    </row>
    <row r="1005" spans="3:15" x14ac:dyDescent="0.25">
      <c r="C1005" s="4"/>
      <c r="E1005" s="3"/>
      <c r="J1005" s="4"/>
      <c r="K1005" s="4"/>
      <c r="L1005" s="3"/>
      <c r="M1005" s="3"/>
      <c r="N1005" s="3"/>
      <c r="O1005" s="3"/>
    </row>
    <row r="1006" spans="3:15" x14ac:dyDescent="0.25">
      <c r="C1006" s="4"/>
      <c r="E1006" s="3"/>
      <c r="J1006" s="4"/>
      <c r="K1006" s="4"/>
      <c r="L1006" s="3"/>
      <c r="M1006" s="3"/>
      <c r="N1006" s="3"/>
      <c r="O1006" s="3"/>
    </row>
    <row r="1007" spans="3:15" x14ac:dyDescent="0.25">
      <c r="C1007" s="4"/>
      <c r="E1007" s="3"/>
      <c r="J1007" s="4"/>
      <c r="K1007" s="4"/>
      <c r="L1007" s="3"/>
      <c r="M1007" s="3"/>
      <c r="N1007" s="3"/>
      <c r="O1007" s="3"/>
    </row>
    <row r="1008" spans="3:15" x14ac:dyDescent="0.25">
      <c r="C1008" s="4"/>
      <c r="E1008" s="3"/>
      <c r="J1008" s="4"/>
      <c r="K1008" s="4"/>
      <c r="L1008" s="3"/>
      <c r="M1008" s="3"/>
      <c r="N1008" s="3"/>
      <c r="O1008" s="3"/>
    </row>
    <row r="1009" spans="3:15" x14ac:dyDescent="0.25">
      <c r="C1009" s="4"/>
      <c r="E1009" s="3"/>
      <c r="J1009" s="4"/>
      <c r="K1009" s="4"/>
      <c r="L1009" s="3"/>
      <c r="M1009" s="3"/>
      <c r="N1009" s="3"/>
      <c r="O1009" s="3"/>
    </row>
    <row r="1010" spans="3:15" x14ac:dyDescent="0.25">
      <c r="C1010" s="4"/>
      <c r="E1010" s="3"/>
      <c r="J1010" s="4"/>
      <c r="K1010" s="4"/>
      <c r="L1010" s="3"/>
      <c r="M1010" s="3"/>
      <c r="N1010" s="3"/>
      <c r="O1010" s="3"/>
    </row>
    <row r="1011" spans="3:15" x14ac:dyDescent="0.25">
      <c r="C1011" s="4"/>
      <c r="E1011" s="3"/>
      <c r="J1011" s="4"/>
      <c r="K1011" s="4"/>
      <c r="L1011" s="3"/>
      <c r="M1011" s="3"/>
      <c r="N1011" s="3"/>
      <c r="O1011" s="3"/>
    </row>
    <row r="1012" spans="3:15" x14ac:dyDescent="0.25">
      <c r="C1012" s="4"/>
      <c r="E1012" s="3"/>
      <c r="J1012" s="4"/>
      <c r="K1012" s="4"/>
      <c r="L1012" s="3"/>
      <c r="M1012" s="3"/>
      <c r="N1012" s="3"/>
      <c r="O1012" s="3"/>
    </row>
    <row r="1013" spans="3:15" x14ac:dyDescent="0.25">
      <c r="C1013" s="4"/>
      <c r="E1013" s="3"/>
      <c r="J1013" s="4"/>
      <c r="K1013" s="4"/>
      <c r="L1013" s="3"/>
      <c r="M1013" s="3"/>
      <c r="N1013" s="3"/>
      <c r="O1013" s="3"/>
    </row>
    <row r="1014" spans="3:15" x14ac:dyDescent="0.25">
      <c r="C1014" s="4"/>
      <c r="E1014" s="3"/>
      <c r="J1014" s="4"/>
      <c r="K1014" s="4"/>
      <c r="L1014" s="3"/>
      <c r="M1014" s="3"/>
      <c r="N1014" s="3"/>
      <c r="O1014" s="3"/>
    </row>
    <row r="1015" spans="3:15" x14ac:dyDescent="0.25">
      <c r="C1015" s="4"/>
      <c r="E1015" s="3"/>
      <c r="J1015" s="4"/>
      <c r="K1015" s="4"/>
      <c r="L1015" s="3"/>
      <c r="M1015" s="3"/>
      <c r="N1015" s="3"/>
      <c r="O1015" s="3"/>
    </row>
    <row r="1016" spans="3:15" x14ac:dyDescent="0.25">
      <c r="C1016" s="4"/>
      <c r="E1016" s="3"/>
      <c r="J1016" s="4"/>
      <c r="K1016" s="4"/>
      <c r="L1016" s="3"/>
      <c r="M1016" s="3"/>
      <c r="N1016" s="3"/>
      <c r="O1016" s="3"/>
    </row>
    <row r="1017" spans="3:15" x14ac:dyDescent="0.25">
      <c r="C1017" s="4"/>
      <c r="E1017" s="3"/>
      <c r="J1017" s="4"/>
      <c r="K1017" s="4"/>
      <c r="L1017" s="3"/>
      <c r="M1017" s="3"/>
      <c r="N1017" s="3"/>
      <c r="O1017" s="3"/>
    </row>
    <row r="1018" spans="3:15" x14ac:dyDescent="0.25">
      <c r="C1018" s="4"/>
      <c r="E1018" s="3"/>
      <c r="J1018" s="4"/>
      <c r="K1018" s="4"/>
      <c r="L1018" s="3"/>
      <c r="M1018" s="3"/>
      <c r="N1018" s="3"/>
      <c r="O1018" s="3"/>
    </row>
    <row r="1019" spans="3:15" x14ac:dyDescent="0.25">
      <c r="C1019" s="4"/>
      <c r="E1019" s="3"/>
      <c r="J1019" s="4"/>
      <c r="K1019" s="4"/>
      <c r="L1019" s="3"/>
      <c r="M1019" s="3"/>
      <c r="N1019" s="3"/>
      <c r="O1019" s="3"/>
    </row>
    <row r="1020" spans="3:15" x14ac:dyDescent="0.25">
      <c r="C1020" s="4"/>
      <c r="E1020" s="3"/>
      <c r="J1020" s="4"/>
      <c r="K1020" s="4"/>
      <c r="L1020" s="3"/>
      <c r="M1020" s="3"/>
      <c r="N1020" s="3"/>
      <c r="O1020" s="3"/>
    </row>
    <row r="1021" spans="3:15" x14ac:dyDescent="0.25">
      <c r="C1021" s="4"/>
      <c r="E1021" s="3"/>
      <c r="J1021" s="4"/>
      <c r="K1021" s="4"/>
      <c r="L1021" s="3"/>
      <c r="M1021" s="3"/>
      <c r="N1021" s="3"/>
      <c r="O1021" s="3"/>
    </row>
    <row r="1022" spans="3:15" x14ac:dyDescent="0.25">
      <c r="C1022" s="4"/>
      <c r="E1022" s="3"/>
      <c r="J1022" s="4"/>
      <c r="K1022" s="4"/>
      <c r="L1022" s="3"/>
      <c r="M1022" s="3"/>
      <c r="N1022" s="3"/>
      <c r="O1022" s="3"/>
    </row>
    <row r="1023" spans="3:15" x14ac:dyDescent="0.25">
      <c r="C1023" s="4"/>
      <c r="E1023" s="3"/>
      <c r="J1023" s="4"/>
      <c r="K1023" s="4"/>
      <c r="L1023" s="3"/>
      <c r="M1023" s="3"/>
      <c r="N1023" s="3"/>
      <c r="O1023" s="3"/>
    </row>
    <row r="1024" spans="3:15" x14ac:dyDescent="0.25">
      <c r="C1024" s="4"/>
      <c r="E1024" s="3"/>
      <c r="J1024" s="4"/>
      <c r="K1024" s="4"/>
      <c r="L1024" s="3"/>
      <c r="M1024" s="3"/>
      <c r="N1024" s="3"/>
      <c r="O1024" s="3"/>
    </row>
    <row r="1025" spans="3:15" x14ac:dyDescent="0.25">
      <c r="C1025" s="4"/>
      <c r="E1025" s="3"/>
      <c r="J1025" s="4"/>
      <c r="K1025" s="4"/>
      <c r="L1025" s="3"/>
      <c r="M1025" s="3"/>
      <c r="N1025" s="3"/>
      <c r="O1025" s="3"/>
    </row>
    <row r="1026" spans="3:15" x14ac:dyDescent="0.25">
      <c r="C1026" s="4"/>
      <c r="E1026" s="3"/>
      <c r="J1026" s="4"/>
      <c r="K1026" s="4"/>
      <c r="L1026" s="3"/>
      <c r="M1026" s="3"/>
      <c r="N1026" s="3"/>
      <c r="O1026" s="3"/>
    </row>
    <row r="1027" spans="3:15" x14ac:dyDescent="0.25">
      <c r="C1027" s="4"/>
      <c r="E1027" s="3"/>
      <c r="J1027" s="4"/>
      <c r="K1027" s="4"/>
      <c r="L1027" s="3"/>
      <c r="M1027" s="3"/>
      <c r="N1027" s="3"/>
      <c r="O1027" s="3"/>
    </row>
    <row r="1028" spans="3:15" x14ac:dyDescent="0.25">
      <c r="C1028" s="4"/>
      <c r="E1028" s="3"/>
      <c r="J1028" s="4"/>
      <c r="K1028" s="4"/>
      <c r="L1028" s="3"/>
      <c r="M1028" s="3"/>
      <c r="N1028" s="3"/>
      <c r="O1028" s="3"/>
    </row>
    <row r="1029" spans="3:15" x14ac:dyDescent="0.25">
      <c r="C1029" s="4"/>
      <c r="E1029" s="3"/>
      <c r="J1029" s="4"/>
      <c r="K1029" s="4"/>
      <c r="L1029" s="3"/>
      <c r="M1029" s="3"/>
      <c r="N1029" s="3"/>
      <c r="O1029" s="3"/>
    </row>
    <row r="1030" spans="3:15" x14ac:dyDescent="0.25">
      <c r="C1030" s="4"/>
      <c r="E1030" s="3"/>
      <c r="J1030" s="4"/>
      <c r="K1030" s="4"/>
      <c r="L1030" s="3"/>
      <c r="M1030" s="3"/>
      <c r="N1030" s="3"/>
      <c r="O1030" s="3"/>
    </row>
    <row r="1031" spans="3:15" x14ac:dyDescent="0.25">
      <c r="C1031" s="4"/>
      <c r="E1031" s="3"/>
      <c r="J1031" s="4"/>
      <c r="K1031" s="4"/>
      <c r="L1031" s="3"/>
      <c r="M1031" s="3"/>
      <c r="N1031" s="3"/>
      <c r="O1031" s="3"/>
    </row>
    <row r="1032" spans="3:15" x14ac:dyDescent="0.25">
      <c r="C1032" s="4"/>
      <c r="E1032" s="3"/>
      <c r="J1032" s="4"/>
      <c r="K1032" s="4"/>
      <c r="L1032" s="3"/>
      <c r="M1032" s="3"/>
      <c r="N1032" s="3"/>
      <c r="O1032" s="3"/>
    </row>
    <row r="1033" spans="3:15" x14ac:dyDescent="0.25">
      <c r="C1033" s="4"/>
      <c r="E1033" s="3"/>
      <c r="J1033" s="4"/>
      <c r="K1033" s="4"/>
      <c r="L1033" s="3"/>
      <c r="M1033" s="3"/>
      <c r="N1033" s="3"/>
      <c r="O1033" s="3"/>
    </row>
    <row r="1034" spans="3:15" x14ac:dyDescent="0.25">
      <c r="C1034" s="4"/>
      <c r="E1034" s="3"/>
      <c r="J1034" s="4"/>
      <c r="K1034" s="4"/>
      <c r="L1034" s="3"/>
      <c r="M1034" s="3"/>
      <c r="N1034" s="3"/>
      <c r="O1034" s="3"/>
    </row>
    <row r="1035" spans="3:15" x14ac:dyDescent="0.25">
      <c r="C1035" s="4"/>
      <c r="E1035" s="3"/>
      <c r="J1035" s="4"/>
      <c r="K1035" s="4"/>
      <c r="L1035" s="3"/>
      <c r="M1035" s="3"/>
      <c r="N1035" s="3"/>
      <c r="O1035" s="3"/>
    </row>
    <row r="1036" spans="3:15" x14ac:dyDescent="0.25">
      <c r="C1036" s="4"/>
      <c r="E1036" s="3"/>
      <c r="J1036" s="4"/>
      <c r="K1036" s="4"/>
      <c r="L1036" s="3"/>
      <c r="M1036" s="3"/>
      <c r="N1036" s="3"/>
      <c r="O1036" s="3"/>
    </row>
    <row r="1037" spans="3:15" x14ac:dyDescent="0.25">
      <c r="C1037" s="4"/>
      <c r="E1037" s="3"/>
      <c r="J1037" s="4"/>
      <c r="K1037" s="4"/>
      <c r="L1037" s="3"/>
      <c r="M1037" s="3"/>
      <c r="N1037" s="3"/>
      <c r="O1037" s="3"/>
    </row>
    <row r="1038" spans="3:15" x14ac:dyDescent="0.25">
      <c r="C1038" s="4"/>
      <c r="E1038" s="3"/>
      <c r="J1038" s="4"/>
      <c r="K1038" s="4"/>
      <c r="L1038" s="3"/>
      <c r="M1038" s="3"/>
      <c r="N1038" s="3"/>
      <c r="O1038" s="3"/>
    </row>
    <row r="1039" spans="3:15" x14ac:dyDescent="0.25">
      <c r="C1039" s="4"/>
      <c r="E1039" s="3"/>
      <c r="J1039" s="4"/>
      <c r="K1039" s="4"/>
      <c r="L1039" s="3"/>
      <c r="M1039" s="3"/>
      <c r="N1039" s="3"/>
      <c r="O1039" s="3"/>
    </row>
    <row r="1040" spans="3:15" x14ac:dyDescent="0.25">
      <c r="C1040" s="4"/>
      <c r="E1040" s="3"/>
      <c r="J1040" s="4"/>
      <c r="K1040" s="4"/>
      <c r="L1040" s="3"/>
      <c r="M1040" s="3"/>
      <c r="N1040" s="3"/>
      <c r="O1040" s="3"/>
    </row>
    <row r="1041" spans="3:15" x14ac:dyDescent="0.25">
      <c r="C1041" s="4"/>
      <c r="E1041" s="3"/>
      <c r="J1041" s="4"/>
      <c r="K1041" s="4"/>
      <c r="L1041" s="3"/>
      <c r="M1041" s="3"/>
      <c r="N1041" s="3"/>
      <c r="O1041" s="3"/>
    </row>
    <row r="1042" spans="3:15" x14ac:dyDescent="0.25">
      <c r="C1042" s="4"/>
      <c r="E1042" s="3"/>
      <c r="J1042" s="4"/>
      <c r="K1042" s="4"/>
      <c r="L1042" s="3"/>
      <c r="M1042" s="3"/>
      <c r="N1042" s="3"/>
      <c r="O1042" s="3"/>
    </row>
    <row r="1043" spans="3:15" x14ac:dyDescent="0.25">
      <c r="C1043" s="4"/>
      <c r="E1043" s="3"/>
      <c r="J1043" s="4"/>
      <c r="K1043" s="4"/>
      <c r="L1043" s="3"/>
      <c r="M1043" s="3"/>
      <c r="N1043" s="3"/>
      <c r="O1043" s="3"/>
    </row>
    <row r="1044" spans="3:15" x14ac:dyDescent="0.25">
      <c r="C1044" s="4"/>
      <c r="E1044" s="3"/>
      <c r="J1044" s="4"/>
      <c r="K1044" s="4"/>
      <c r="L1044" s="3"/>
      <c r="M1044" s="3"/>
      <c r="N1044" s="3"/>
      <c r="O1044" s="3"/>
    </row>
    <row r="1045" spans="3:15" x14ac:dyDescent="0.25">
      <c r="C1045" s="4"/>
      <c r="E1045" s="3"/>
      <c r="J1045" s="4"/>
      <c r="K1045" s="4"/>
      <c r="L1045" s="3"/>
      <c r="M1045" s="3"/>
      <c r="N1045" s="3"/>
      <c r="O1045" s="3"/>
    </row>
    <row r="1046" spans="3:15" x14ac:dyDescent="0.25">
      <c r="C1046" s="4"/>
      <c r="E1046" s="3"/>
      <c r="J1046" s="4"/>
      <c r="K1046" s="4"/>
      <c r="L1046" s="3"/>
      <c r="M1046" s="3"/>
      <c r="N1046" s="3"/>
      <c r="O1046" s="3"/>
    </row>
    <row r="1047" spans="3:15" x14ac:dyDescent="0.25">
      <c r="C1047" s="4"/>
      <c r="E1047" s="3"/>
      <c r="J1047" s="4"/>
      <c r="K1047" s="4"/>
      <c r="L1047" s="3"/>
      <c r="M1047" s="3"/>
      <c r="N1047" s="3"/>
      <c r="O1047" s="3"/>
    </row>
    <row r="1048" spans="3:15" x14ac:dyDescent="0.25">
      <c r="C1048" s="4"/>
      <c r="E1048" s="3"/>
      <c r="J1048" s="4"/>
      <c r="K1048" s="4"/>
      <c r="L1048" s="3"/>
      <c r="M1048" s="3"/>
      <c r="N1048" s="3"/>
      <c r="O1048" s="3"/>
    </row>
    <row r="1049" spans="3:15" x14ac:dyDescent="0.25">
      <c r="C1049" s="4"/>
      <c r="E1049" s="3"/>
      <c r="J1049" s="4"/>
      <c r="K1049" s="4"/>
      <c r="L1049" s="3"/>
      <c r="M1049" s="3"/>
      <c r="N1049" s="3"/>
      <c r="O1049" s="3"/>
    </row>
    <row r="1050" spans="3:15" x14ac:dyDescent="0.25">
      <c r="C1050" s="4"/>
      <c r="E1050" s="3"/>
      <c r="J1050" s="4"/>
      <c r="K1050" s="4"/>
      <c r="L1050" s="3"/>
      <c r="M1050" s="3"/>
      <c r="N1050" s="3"/>
      <c r="O1050" s="3"/>
    </row>
    <row r="1051" spans="3:15" x14ac:dyDescent="0.25">
      <c r="C1051" s="4"/>
      <c r="E1051" s="3"/>
      <c r="J1051" s="4"/>
      <c r="K1051" s="4"/>
      <c r="L1051" s="3"/>
      <c r="M1051" s="3"/>
      <c r="N1051" s="3"/>
      <c r="O1051" s="3"/>
    </row>
    <row r="1052" spans="3:15" x14ac:dyDescent="0.25">
      <c r="C1052" s="4"/>
      <c r="E1052" s="3"/>
      <c r="J1052" s="4"/>
      <c r="K1052" s="4"/>
      <c r="L1052" s="3"/>
      <c r="M1052" s="3"/>
      <c r="N1052" s="3"/>
      <c r="O1052" s="3"/>
    </row>
    <row r="1053" spans="3:15" x14ac:dyDescent="0.25">
      <c r="C1053" s="4"/>
      <c r="E1053" s="3"/>
      <c r="J1053" s="4"/>
      <c r="K1053" s="4"/>
      <c r="L1053" s="3"/>
      <c r="M1053" s="3"/>
      <c r="N1053" s="3"/>
      <c r="O1053" s="3"/>
    </row>
    <row r="1054" spans="3:15" x14ac:dyDescent="0.25">
      <c r="C1054" s="4"/>
      <c r="E1054" s="3"/>
      <c r="J1054" s="4"/>
      <c r="K1054" s="4"/>
      <c r="L1054" s="3"/>
      <c r="M1054" s="3"/>
      <c r="N1054" s="3"/>
      <c r="O1054" s="3"/>
    </row>
    <row r="1055" spans="3:15" x14ac:dyDescent="0.25">
      <c r="C1055" s="4"/>
      <c r="E1055" s="3"/>
      <c r="J1055" s="4"/>
      <c r="K1055" s="4"/>
      <c r="L1055" s="3"/>
      <c r="M1055" s="3"/>
      <c r="N1055" s="3"/>
      <c r="O1055" s="3"/>
    </row>
    <row r="1056" spans="3:15" x14ac:dyDescent="0.25">
      <c r="C1056" s="4"/>
      <c r="E1056" s="3"/>
      <c r="J1056" s="4"/>
      <c r="K1056" s="4"/>
      <c r="L1056" s="3"/>
      <c r="M1056" s="3"/>
      <c r="N1056" s="3"/>
      <c r="O1056" s="3"/>
    </row>
    <row r="1057" spans="3:15" x14ac:dyDescent="0.25">
      <c r="C1057" s="4"/>
      <c r="E1057" s="3"/>
      <c r="J1057" s="4"/>
      <c r="K1057" s="4"/>
      <c r="L1057" s="3"/>
      <c r="M1057" s="3"/>
      <c r="N1057" s="3"/>
      <c r="O1057" s="3"/>
    </row>
    <row r="1058" spans="3:15" x14ac:dyDescent="0.25">
      <c r="C1058" s="4"/>
      <c r="E1058" s="3"/>
      <c r="J1058" s="4"/>
      <c r="K1058" s="4"/>
      <c r="L1058" s="3"/>
      <c r="M1058" s="3"/>
      <c r="N1058" s="3"/>
      <c r="O1058" s="3"/>
    </row>
    <row r="1059" spans="3:15" x14ac:dyDescent="0.25">
      <c r="C1059" s="4"/>
      <c r="E1059" s="3"/>
      <c r="J1059" s="4"/>
      <c r="K1059" s="4"/>
      <c r="L1059" s="3"/>
      <c r="M1059" s="3"/>
      <c r="N1059" s="3"/>
      <c r="O1059" s="3"/>
    </row>
    <row r="1060" spans="3:15" x14ac:dyDescent="0.25">
      <c r="C1060" s="4"/>
      <c r="E1060" s="3"/>
      <c r="J1060" s="4"/>
      <c r="K1060" s="4"/>
      <c r="L1060" s="3"/>
      <c r="M1060" s="3"/>
      <c r="N1060" s="3"/>
      <c r="O1060" s="3"/>
    </row>
    <row r="1061" spans="3:15" x14ac:dyDescent="0.25">
      <c r="C1061" s="4"/>
      <c r="E1061" s="3"/>
      <c r="J1061" s="4"/>
      <c r="K1061" s="4"/>
      <c r="L1061" s="3"/>
      <c r="M1061" s="3"/>
      <c r="N1061" s="3"/>
      <c r="O1061" s="3"/>
    </row>
    <row r="1062" spans="3:15" x14ac:dyDescent="0.25">
      <c r="C1062" s="4"/>
      <c r="E1062" s="3"/>
      <c r="J1062" s="4"/>
      <c r="K1062" s="4"/>
      <c r="L1062" s="3"/>
      <c r="M1062" s="3"/>
      <c r="N1062" s="3"/>
      <c r="O1062" s="3"/>
    </row>
    <row r="1063" spans="3:15" x14ac:dyDescent="0.25">
      <c r="C1063" s="4"/>
      <c r="E1063" s="3"/>
      <c r="J1063" s="4"/>
      <c r="K1063" s="4"/>
      <c r="L1063" s="3"/>
      <c r="M1063" s="3"/>
      <c r="N1063" s="3"/>
      <c r="O1063" s="3"/>
    </row>
    <row r="1064" spans="3:15" x14ac:dyDescent="0.25">
      <c r="C1064" s="4"/>
      <c r="E1064" s="3"/>
      <c r="J1064" s="4"/>
      <c r="K1064" s="4"/>
      <c r="L1064" s="3"/>
      <c r="M1064" s="3"/>
      <c r="N1064" s="3"/>
      <c r="O1064" s="3"/>
    </row>
    <row r="1065" spans="3:15" x14ac:dyDescent="0.25">
      <c r="C1065" s="4"/>
      <c r="E1065" s="3"/>
      <c r="J1065" s="4"/>
      <c r="K1065" s="4"/>
      <c r="L1065" s="3"/>
      <c r="M1065" s="3"/>
      <c r="N1065" s="3"/>
      <c r="O1065" s="3"/>
    </row>
    <row r="1066" spans="3:15" x14ac:dyDescent="0.25">
      <c r="C1066" s="4"/>
      <c r="E1066" s="3"/>
      <c r="J1066" s="4"/>
      <c r="K1066" s="4"/>
      <c r="L1066" s="3"/>
      <c r="M1066" s="3"/>
      <c r="N1066" s="3"/>
      <c r="O1066" s="3"/>
    </row>
    <row r="1067" spans="3:15" x14ac:dyDescent="0.25">
      <c r="C1067" s="4"/>
      <c r="E1067" s="3"/>
      <c r="J1067" s="4"/>
      <c r="K1067" s="4"/>
      <c r="L1067" s="3"/>
      <c r="M1067" s="3"/>
      <c r="N1067" s="3"/>
      <c r="O1067" s="3"/>
    </row>
    <row r="1068" spans="3:15" x14ac:dyDescent="0.25">
      <c r="C1068" s="4"/>
      <c r="E1068" s="3"/>
      <c r="J1068" s="4"/>
      <c r="K1068" s="4"/>
      <c r="L1068" s="3"/>
      <c r="M1068" s="3"/>
      <c r="N1068" s="3"/>
      <c r="O1068" s="3"/>
    </row>
    <row r="1069" spans="3:15" x14ac:dyDescent="0.25">
      <c r="C1069" s="4"/>
      <c r="E1069" s="3"/>
      <c r="J1069" s="4"/>
      <c r="K1069" s="4"/>
      <c r="L1069" s="3"/>
      <c r="M1069" s="3"/>
      <c r="N1069" s="3"/>
      <c r="O1069" s="3"/>
    </row>
    <row r="1070" spans="3:15" x14ac:dyDescent="0.25">
      <c r="C1070" s="4"/>
      <c r="E1070" s="3"/>
      <c r="J1070" s="4"/>
      <c r="K1070" s="4"/>
      <c r="L1070" s="3"/>
      <c r="M1070" s="3"/>
      <c r="N1070" s="3"/>
      <c r="O1070" s="3"/>
    </row>
    <row r="1071" spans="3:15" x14ac:dyDescent="0.25">
      <c r="C1071" s="4"/>
      <c r="E1071" s="3"/>
      <c r="J1071" s="4"/>
      <c r="K1071" s="4"/>
      <c r="L1071" s="3"/>
      <c r="M1071" s="3"/>
      <c r="N1071" s="3"/>
      <c r="O1071" s="3"/>
    </row>
    <row r="1072" spans="3:15" x14ac:dyDescent="0.25">
      <c r="C1072" s="4"/>
      <c r="E1072" s="3"/>
      <c r="J1072" s="4"/>
      <c r="K1072" s="4"/>
      <c r="L1072" s="3"/>
      <c r="M1072" s="3"/>
      <c r="N1072" s="3"/>
      <c r="O1072" s="3"/>
    </row>
    <row r="1073" spans="3:15" x14ac:dyDescent="0.25">
      <c r="C1073" s="4"/>
      <c r="E1073" s="3"/>
      <c r="J1073" s="4"/>
      <c r="K1073" s="4"/>
      <c r="L1073" s="3"/>
      <c r="M1073" s="3"/>
      <c r="N1073" s="3"/>
      <c r="O1073" s="3"/>
    </row>
    <row r="1074" spans="3:15" x14ac:dyDescent="0.25">
      <c r="C1074" s="4"/>
      <c r="E1074" s="3"/>
      <c r="J1074" s="4"/>
      <c r="K1074" s="4"/>
      <c r="L1074" s="3"/>
      <c r="M1074" s="3"/>
      <c r="N1074" s="3"/>
      <c r="O1074" s="3"/>
    </row>
    <row r="1075" spans="3:15" x14ac:dyDescent="0.25">
      <c r="C1075" s="4"/>
      <c r="E1075" s="3"/>
      <c r="J1075" s="4"/>
      <c r="K1075" s="4"/>
      <c r="L1075" s="3"/>
      <c r="M1075" s="3"/>
      <c r="N1075" s="3"/>
      <c r="O1075" s="3"/>
    </row>
    <row r="1076" spans="3:15" x14ac:dyDescent="0.25">
      <c r="C1076" s="4"/>
      <c r="E1076" s="3"/>
      <c r="J1076" s="4"/>
      <c r="K1076" s="4"/>
      <c r="L1076" s="3"/>
      <c r="M1076" s="3"/>
      <c r="N1076" s="3"/>
      <c r="O1076" s="3"/>
    </row>
    <row r="1077" spans="3:15" x14ac:dyDescent="0.25">
      <c r="C1077" s="4"/>
      <c r="E1077" s="3"/>
      <c r="J1077" s="4"/>
      <c r="K1077" s="4"/>
      <c r="L1077" s="3"/>
      <c r="M1077" s="3"/>
      <c r="N1077" s="3"/>
      <c r="O1077" s="3"/>
    </row>
    <row r="1078" spans="3:15" x14ac:dyDescent="0.25">
      <c r="C1078" s="4"/>
      <c r="E1078" s="3"/>
      <c r="J1078" s="4"/>
      <c r="K1078" s="4"/>
      <c r="L1078" s="3"/>
      <c r="M1078" s="3"/>
      <c r="N1078" s="3"/>
      <c r="O1078" s="3"/>
    </row>
    <row r="1079" spans="3:15" x14ac:dyDescent="0.25">
      <c r="C1079" s="4"/>
      <c r="E1079" s="3"/>
      <c r="J1079" s="4"/>
      <c r="K1079" s="4"/>
      <c r="L1079" s="3"/>
      <c r="M1079" s="3"/>
      <c r="N1079" s="3"/>
      <c r="O1079" s="3"/>
    </row>
    <row r="1080" spans="3:15" x14ac:dyDescent="0.25">
      <c r="C1080" s="4"/>
      <c r="E1080" s="3"/>
      <c r="J1080" s="4"/>
      <c r="K1080" s="4"/>
      <c r="L1080" s="3"/>
      <c r="M1080" s="3"/>
      <c r="N1080" s="3"/>
      <c r="O1080" s="3"/>
    </row>
    <row r="1081" spans="3:15" x14ac:dyDescent="0.25">
      <c r="C1081" s="4"/>
      <c r="E1081" s="3"/>
      <c r="J1081" s="4"/>
      <c r="K1081" s="4"/>
      <c r="L1081" s="3"/>
      <c r="M1081" s="3"/>
      <c r="N1081" s="3"/>
      <c r="O1081" s="3"/>
    </row>
    <row r="1082" spans="3:15" x14ac:dyDescent="0.25">
      <c r="C1082" s="4"/>
      <c r="E1082" s="3"/>
      <c r="J1082" s="4"/>
      <c r="K1082" s="4"/>
      <c r="L1082" s="3"/>
      <c r="M1082" s="3"/>
      <c r="N1082" s="3"/>
      <c r="O1082" s="3"/>
    </row>
    <row r="1083" spans="3:15" x14ac:dyDescent="0.25">
      <c r="C1083" s="4"/>
      <c r="E1083" s="3"/>
      <c r="J1083" s="4"/>
      <c r="K1083" s="4"/>
      <c r="L1083" s="3"/>
      <c r="M1083" s="3"/>
      <c r="N1083" s="3"/>
      <c r="O1083" s="3"/>
    </row>
    <row r="1084" spans="3:15" x14ac:dyDescent="0.25">
      <c r="C1084" s="4"/>
      <c r="E1084" s="3"/>
      <c r="J1084" s="4"/>
      <c r="K1084" s="4"/>
      <c r="L1084" s="3"/>
      <c r="M1084" s="3"/>
      <c r="N1084" s="3"/>
      <c r="O1084" s="3"/>
    </row>
    <row r="1085" spans="3:15" x14ac:dyDescent="0.25">
      <c r="C1085" s="4"/>
      <c r="E1085" s="3"/>
      <c r="J1085" s="4"/>
      <c r="K1085" s="4"/>
      <c r="L1085" s="3"/>
      <c r="M1085" s="3"/>
      <c r="N1085" s="3"/>
      <c r="O1085" s="3"/>
    </row>
    <row r="1086" spans="3:15" x14ac:dyDescent="0.25">
      <c r="C1086" s="4"/>
      <c r="E1086" s="3"/>
      <c r="J1086" s="4"/>
      <c r="K1086" s="4"/>
      <c r="L1086" s="3"/>
      <c r="M1086" s="3"/>
      <c r="N1086" s="3"/>
      <c r="O1086" s="3"/>
    </row>
    <row r="1087" spans="3:15" x14ac:dyDescent="0.25">
      <c r="C1087" s="4"/>
      <c r="E1087" s="3"/>
      <c r="J1087" s="4"/>
      <c r="K1087" s="4"/>
      <c r="L1087" s="3"/>
      <c r="M1087" s="3"/>
      <c r="N1087" s="3"/>
      <c r="O1087" s="3"/>
    </row>
    <row r="1088" spans="3:15" x14ac:dyDescent="0.25">
      <c r="C1088" s="4"/>
      <c r="E1088" s="3"/>
      <c r="J1088" s="4"/>
      <c r="K1088" s="4"/>
      <c r="L1088" s="3"/>
      <c r="M1088" s="3"/>
      <c r="N1088" s="3"/>
      <c r="O1088" s="3"/>
    </row>
    <row r="1089" spans="3:15" x14ac:dyDescent="0.25">
      <c r="C1089" s="4"/>
      <c r="E1089" s="3"/>
      <c r="J1089" s="4"/>
      <c r="K1089" s="4"/>
      <c r="L1089" s="3"/>
      <c r="M1089" s="3"/>
      <c r="N1089" s="3"/>
      <c r="O1089" s="3"/>
    </row>
    <row r="1090" spans="3:15" x14ac:dyDescent="0.25">
      <c r="C1090" s="4"/>
      <c r="E1090" s="3"/>
      <c r="J1090" s="4"/>
      <c r="K1090" s="4"/>
      <c r="L1090" s="3"/>
      <c r="M1090" s="3"/>
      <c r="N1090" s="3"/>
      <c r="O1090" s="3"/>
    </row>
    <row r="1091" spans="3:15" x14ac:dyDescent="0.25">
      <c r="C1091" s="4"/>
      <c r="E1091" s="3"/>
      <c r="J1091" s="4"/>
      <c r="K1091" s="4"/>
      <c r="L1091" s="3"/>
      <c r="M1091" s="3"/>
      <c r="N1091" s="3"/>
      <c r="O1091" s="3"/>
    </row>
    <row r="1092" spans="3:15" x14ac:dyDescent="0.25">
      <c r="C1092" s="4"/>
      <c r="E1092" s="3"/>
      <c r="J1092" s="4"/>
      <c r="K1092" s="4"/>
      <c r="L1092" s="3"/>
      <c r="M1092" s="3"/>
      <c r="N1092" s="3"/>
      <c r="O1092" s="3"/>
    </row>
    <row r="1093" spans="3:15" x14ac:dyDescent="0.25">
      <c r="C1093" s="4"/>
      <c r="E1093" s="3"/>
      <c r="J1093" s="4"/>
      <c r="K1093" s="4"/>
      <c r="L1093" s="3"/>
      <c r="M1093" s="3"/>
      <c r="N1093" s="3"/>
      <c r="O1093" s="3"/>
    </row>
    <row r="1094" spans="3:15" x14ac:dyDescent="0.25">
      <c r="C1094" s="4"/>
      <c r="E1094" s="3"/>
      <c r="J1094" s="4"/>
      <c r="K1094" s="4"/>
      <c r="L1094" s="3"/>
      <c r="M1094" s="3"/>
      <c r="N1094" s="3"/>
      <c r="O1094" s="3"/>
    </row>
    <row r="1095" spans="3:15" x14ac:dyDescent="0.25">
      <c r="C1095" s="4"/>
      <c r="E1095" s="3"/>
      <c r="J1095" s="4"/>
      <c r="K1095" s="4"/>
      <c r="L1095" s="3"/>
      <c r="M1095" s="3"/>
      <c r="N1095" s="3"/>
      <c r="O1095" s="3"/>
    </row>
    <row r="1096" spans="3:15" x14ac:dyDescent="0.25">
      <c r="C1096" s="4"/>
      <c r="E1096" s="3"/>
      <c r="J1096" s="4"/>
      <c r="K1096" s="4"/>
      <c r="L1096" s="3"/>
      <c r="M1096" s="3"/>
      <c r="N1096" s="3"/>
      <c r="O1096" s="3"/>
    </row>
    <row r="1097" spans="3:15" x14ac:dyDescent="0.25">
      <c r="C1097" s="4"/>
      <c r="E1097" s="3"/>
      <c r="J1097" s="4"/>
      <c r="K1097" s="4"/>
      <c r="L1097" s="3"/>
      <c r="M1097" s="3"/>
      <c r="N1097" s="3"/>
      <c r="O1097" s="3"/>
    </row>
    <row r="1098" spans="3:15" x14ac:dyDescent="0.25">
      <c r="C1098" s="4"/>
      <c r="E1098" s="3"/>
      <c r="J1098" s="4"/>
      <c r="K1098" s="4"/>
      <c r="L1098" s="3"/>
      <c r="M1098" s="3"/>
      <c r="N1098" s="3"/>
      <c r="O1098" s="3"/>
    </row>
    <row r="1099" spans="3:15" x14ac:dyDescent="0.25">
      <c r="C1099" s="4"/>
      <c r="E1099" s="3"/>
      <c r="J1099" s="4"/>
      <c r="K1099" s="4"/>
      <c r="L1099" s="3"/>
      <c r="M1099" s="3"/>
      <c r="N1099" s="3"/>
      <c r="O1099" s="3"/>
    </row>
    <row r="1100" spans="3:15" x14ac:dyDescent="0.25">
      <c r="C1100" s="4"/>
      <c r="E1100" s="3"/>
      <c r="J1100" s="4"/>
      <c r="K1100" s="4"/>
      <c r="L1100" s="3"/>
      <c r="M1100" s="3"/>
      <c r="N1100" s="3"/>
      <c r="O1100" s="3"/>
    </row>
    <row r="1101" spans="3:15" x14ac:dyDescent="0.25">
      <c r="C1101" s="4"/>
      <c r="E1101" s="3"/>
      <c r="J1101" s="4"/>
      <c r="K1101" s="4"/>
      <c r="L1101" s="3"/>
      <c r="M1101" s="3"/>
      <c r="N1101" s="3"/>
      <c r="O1101" s="3"/>
    </row>
    <row r="1102" spans="3:15" x14ac:dyDescent="0.25">
      <c r="C1102" s="4"/>
      <c r="E1102" s="3"/>
      <c r="J1102" s="4"/>
      <c r="K1102" s="4"/>
      <c r="L1102" s="3"/>
      <c r="M1102" s="3"/>
      <c r="N1102" s="3"/>
      <c r="O1102" s="3"/>
    </row>
    <row r="1103" spans="3:15" x14ac:dyDescent="0.25">
      <c r="C1103" s="4"/>
      <c r="E1103" s="3"/>
      <c r="J1103" s="4"/>
      <c r="K1103" s="4"/>
      <c r="L1103" s="3"/>
      <c r="M1103" s="3"/>
      <c r="N1103" s="3"/>
      <c r="O1103" s="3"/>
    </row>
    <row r="1104" spans="3:15" x14ac:dyDescent="0.25">
      <c r="C1104" s="4"/>
      <c r="E1104" s="3"/>
      <c r="J1104" s="4"/>
      <c r="K1104" s="4"/>
      <c r="L1104" s="3"/>
      <c r="M1104" s="3"/>
      <c r="N1104" s="3"/>
      <c r="O1104" s="3"/>
    </row>
    <row r="1105" spans="3:15" x14ac:dyDescent="0.25">
      <c r="C1105" s="4"/>
      <c r="E1105" s="3"/>
      <c r="J1105" s="4"/>
      <c r="K1105" s="4"/>
      <c r="L1105" s="3"/>
      <c r="M1105" s="3"/>
      <c r="N1105" s="3"/>
      <c r="O1105" s="3"/>
    </row>
    <row r="1106" spans="3:15" x14ac:dyDescent="0.25">
      <c r="C1106" s="4"/>
      <c r="E1106" s="3"/>
      <c r="J1106" s="4"/>
      <c r="K1106" s="4"/>
      <c r="L1106" s="3"/>
      <c r="M1106" s="3"/>
      <c r="N1106" s="3"/>
      <c r="O1106" s="3"/>
    </row>
    <row r="1107" spans="3:15" x14ac:dyDescent="0.25">
      <c r="C1107" s="4"/>
      <c r="E1107" s="3"/>
      <c r="J1107" s="4"/>
      <c r="K1107" s="4"/>
      <c r="L1107" s="3"/>
      <c r="M1107" s="3"/>
      <c r="N1107" s="3"/>
      <c r="O1107" s="3"/>
    </row>
    <row r="1108" spans="3:15" x14ac:dyDescent="0.25">
      <c r="C1108" s="4"/>
      <c r="E1108" s="3"/>
      <c r="J1108" s="4"/>
      <c r="K1108" s="4"/>
      <c r="L1108" s="3"/>
      <c r="M1108" s="3"/>
      <c r="N1108" s="3"/>
      <c r="O1108" s="3"/>
    </row>
    <row r="1109" spans="3:15" x14ac:dyDescent="0.25">
      <c r="C1109" s="4"/>
      <c r="E1109" s="3"/>
      <c r="J1109" s="4"/>
      <c r="K1109" s="4"/>
      <c r="L1109" s="3"/>
      <c r="M1109" s="3"/>
      <c r="N1109" s="3"/>
      <c r="O1109" s="3"/>
    </row>
    <row r="1110" spans="3:15" x14ac:dyDescent="0.25">
      <c r="C1110" s="4"/>
      <c r="E1110" s="3"/>
      <c r="J1110" s="4"/>
      <c r="K1110" s="4"/>
      <c r="L1110" s="3"/>
      <c r="M1110" s="3"/>
      <c r="N1110" s="3"/>
      <c r="O1110" s="3"/>
    </row>
    <row r="1111" spans="3:15" x14ac:dyDescent="0.25">
      <c r="C1111" s="4"/>
      <c r="E1111" s="3"/>
      <c r="J1111" s="4"/>
      <c r="K1111" s="4"/>
      <c r="L1111" s="3"/>
      <c r="M1111" s="3"/>
      <c r="N1111" s="3"/>
      <c r="O1111" s="3"/>
    </row>
    <row r="1112" spans="3:15" x14ac:dyDescent="0.25">
      <c r="C1112" s="4"/>
      <c r="E1112" s="3"/>
      <c r="J1112" s="4"/>
      <c r="K1112" s="4"/>
      <c r="L1112" s="3"/>
      <c r="M1112" s="3"/>
      <c r="N1112" s="3"/>
      <c r="O1112" s="3"/>
    </row>
    <row r="1113" spans="3:15" x14ac:dyDescent="0.25">
      <c r="C1113" s="4"/>
      <c r="E1113" s="3"/>
      <c r="J1113" s="4"/>
      <c r="K1113" s="4"/>
      <c r="L1113" s="3"/>
      <c r="M1113" s="3"/>
      <c r="N1113" s="3"/>
      <c r="O1113" s="3"/>
    </row>
    <row r="1114" spans="3:15" x14ac:dyDescent="0.25">
      <c r="C1114" s="4"/>
      <c r="E1114" s="3"/>
      <c r="J1114" s="4"/>
      <c r="K1114" s="4"/>
      <c r="L1114" s="3"/>
      <c r="M1114" s="3"/>
      <c r="N1114" s="3"/>
      <c r="O1114" s="3"/>
    </row>
    <row r="1115" spans="3:15" x14ac:dyDescent="0.25">
      <c r="C1115" s="4"/>
      <c r="E1115" s="3"/>
      <c r="J1115" s="4"/>
      <c r="K1115" s="4"/>
      <c r="L1115" s="3"/>
      <c r="M1115" s="3"/>
      <c r="N1115" s="3"/>
      <c r="O1115" s="3"/>
    </row>
    <row r="1116" spans="3:15" x14ac:dyDescent="0.25">
      <c r="C1116" s="4"/>
      <c r="E1116" s="3"/>
      <c r="J1116" s="4"/>
      <c r="K1116" s="4"/>
      <c r="L1116" s="3"/>
      <c r="M1116" s="3"/>
      <c r="N1116" s="3"/>
      <c r="O1116" s="3"/>
    </row>
    <row r="1117" spans="3:15" x14ac:dyDescent="0.25">
      <c r="C1117" s="4"/>
      <c r="E1117" s="3"/>
      <c r="J1117" s="4"/>
      <c r="K1117" s="4"/>
      <c r="L1117" s="3"/>
      <c r="M1117" s="3"/>
      <c r="N1117" s="3"/>
      <c r="O1117" s="3"/>
    </row>
    <row r="1118" spans="3:15" x14ac:dyDescent="0.25">
      <c r="C1118" s="4"/>
      <c r="E1118" s="3"/>
      <c r="J1118" s="4"/>
      <c r="K1118" s="4"/>
      <c r="L1118" s="3"/>
      <c r="M1118" s="3"/>
      <c r="N1118" s="3"/>
      <c r="O1118" s="3"/>
    </row>
    <row r="1119" spans="3:15" x14ac:dyDescent="0.25">
      <c r="C1119" s="4"/>
      <c r="E1119" s="3"/>
      <c r="J1119" s="4"/>
      <c r="K1119" s="4"/>
      <c r="L1119" s="3"/>
      <c r="M1119" s="3"/>
      <c r="N1119" s="3"/>
      <c r="O1119" s="3"/>
    </row>
    <row r="1120" spans="3:15" x14ac:dyDescent="0.25">
      <c r="C1120" s="4"/>
      <c r="E1120" s="3"/>
      <c r="J1120" s="4"/>
      <c r="K1120" s="4"/>
      <c r="L1120" s="3"/>
      <c r="M1120" s="3"/>
      <c r="N1120" s="3"/>
      <c r="O1120" s="3"/>
    </row>
    <row r="1121" spans="3:15" x14ac:dyDescent="0.25">
      <c r="C1121" s="4"/>
      <c r="E1121" s="3"/>
      <c r="J1121" s="4"/>
      <c r="K1121" s="4"/>
      <c r="L1121" s="3"/>
      <c r="M1121" s="3"/>
      <c r="N1121" s="3"/>
      <c r="O1121" s="3"/>
    </row>
    <row r="1122" spans="3:15" x14ac:dyDescent="0.25">
      <c r="C1122" s="4"/>
      <c r="E1122" s="3"/>
      <c r="J1122" s="4"/>
      <c r="K1122" s="4"/>
      <c r="L1122" s="3"/>
      <c r="M1122" s="3"/>
      <c r="N1122" s="3"/>
      <c r="O1122" s="3"/>
    </row>
    <row r="1123" spans="3:15" x14ac:dyDescent="0.25">
      <c r="C1123" s="4"/>
      <c r="E1123" s="3"/>
      <c r="J1123" s="4"/>
      <c r="K1123" s="4"/>
      <c r="L1123" s="3"/>
      <c r="M1123" s="3"/>
      <c r="N1123" s="3"/>
      <c r="O1123" s="3"/>
    </row>
    <row r="1124" spans="3:15" x14ac:dyDescent="0.25">
      <c r="C1124" s="4"/>
      <c r="E1124" s="3"/>
      <c r="J1124" s="4"/>
      <c r="K1124" s="4"/>
      <c r="L1124" s="3"/>
      <c r="M1124" s="3"/>
      <c r="N1124" s="3"/>
      <c r="O1124" s="3"/>
    </row>
    <row r="1125" spans="3:15" x14ac:dyDescent="0.25">
      <c r="C1125" s="4"/>
      <c r="E1125" s="3"/>
      <c r="J1125" s="4"/>
      <c r="K1125" s="4"/>
      <c r="L1125" s="3"/>
      <c r="M1125" s="3"/>
      <c r="N1125" s="3"/>
      <c r="O1125" s="3"/>
    </row>
    <row r="1126" spans="3:15" x14ac:dyDescent="0.25">
      <c r="C1126" s="4"/>
      <c r="E1126" s="3"/>
      <c r="J1126" s="4"/>
      <c r="K1126" s="4"/>
      <c r="L1126" s="3"/>
      <c r="M1126" s="3"/>
      <c r="N1126" s="3"/>
      <c r="O1126" s="3"/>
    </row>
    <row r="1127" spans="3:15" x14ac:dyDescent="0.25">
      <c r="C1127" s="4"/>
      <c r="E1127" s="3"/>
      <c r="J1127" s="4"/>
      <c r="K1127" s="4"/>
      <c r="L1127" s="3"/>
      <c r="M1127" s="3"/>
      <c r="N1127" s="3"/>
      <c r="O1127" s="3"/>
    </row>
    <row r="1128" spans="3:15" x14ac:dyDescent="0.25">
      <c r="C1128" s="4"/>
      <c r="E1128" s="3"/>
      <c r="J1128" s="4"/>
      <c r="K1128" s="4"/>
      <c r="L1128" s="3"/>
      <c r="M1128" s="3"/>
      <c r="N1128" s="3"/>
      <c r="O1128" s="3"/>
    </row>
    <row r="1129" spans="3:15" x14ac:dyDescent="0.25">
      <c r="C1129" s="4"/>
      <c r="E1129" s="3"/>
      <c r="J1129" s="4"/>
      <c r="K1129" s="4"/>
      <c r="L1129" s="3"/>
      <c r="M1129" s="3"/>
      <c r="N1129" s="3"/>
      <c r="O1129" s="3"/>
    </row>
    <row r="1130" spans="3:15" x14ac:dyDescent="0.25">
      <c r="C1130" s="4"/>
      <c r="E1130" s="3"/>
      <c r="J1130" s="4"/>
      <c r="K1130" s="4"/>
      <c r="L1130" s="3"/>
      <c r="M1130" s="3"/>
      <c r="N1130" s="3"/>
      <c r="O1130" s="3"/>
    </row>
    <row r="1131" spans="3:15" x14ac:dyDescent="0.25">
      <c r="C1131" s="4"/>
      <c r="E1131" s="3"/>
      <c r="J1131" s="4"/>
      <c r="K1131" s="4"/>
      <c r="L1131" s="3"/>
      <c r="M1131" s="3"/>
      <c r="N1131" s="3"/>
      <c r="O1131" s="3"/>
    </row>
    <row r="1132" spans="3:15" x14ac:dyDescent="0.25">
      <c r="C1132" s="4"/>
      <c r="E1132" s="3"/>
      <c r="J1132" s="4"/>
      <c r="K1132" s="4"/>
      <c r="L1132" s="3"/>
      <c r="M1132" s="3"/>
      <c r="N1132" s="3"/>
      <c r="O1132" s="3"/>
    </row>
    <row r="1133" spans="3:15" x14ac:dyDescent="0.25">
      <c r="C1133" s="4"/>
      <c r="E1133" s="3"/>
      <c r="J1133" s="4"/>
      <c r="K1133" s="4"/>
      <c r="L1133" s="3"/>
      <c r="M1133" s="3"/>
      <c r="N1133" s="3"/>
      <c r="O1133" s="3"/>
    </row>
    <row r="1134" spans="3:15" x14ac:dyDescent="0.25">
      <c r="C1134" s="4"/>
      <c r="E1134" s="3"/>
      <c r="J1134" s="4"/>
      <c r="K1134" s="4"/>
      <c r="L1134" s="3"/>
      <c r="M1134" s="3"/>
      <c r="N1134" s="3"/>
      <c r="O1134" s="3"/>
    </row>
    <row r="1135" spans="3:15" x14ac:dyDescent="0.25">
      <c r="C1135" s="4"/>
      <c r="E1135" s="3"/>
      <c r="J1135" s="4"/>
      <c r="K1135" s="4"/>
      <c r="L1135" s="3"/>
      <c r="M1135" s="3"/>
      <c r="N1135" s="3"/>
      <c r="O1135" s="3"/>
    </row>
    <row r="1136" spans="3:15" x14ac:dyDescent="0.25">
      <c r="C1136" s="4"/>
      <c r="E1136" s="3"/>
      <c r="J1136" s="4"/>
      <c r="K1136" s="4"/>
      <c r="L1136" s="3"/>
      <c r="M1136" s="3"/>
      <c r="N1136" s="3"/>
      <c r="O1136" s="3"/>
    </row>
    <row r="1137" spans="3:15" x14ac:dyDescent="0.25">
      <c r="C1137" s="4"/>
      <c r="E1137" s="3"/>
      <c r="J1137" s="4"/>
      <c r="K1137" s="4"/>
      <c r="L1137" s="3"/>
      <c r="M1137" s="3"/>
      <c r="N1137" s="3"/>
      <c r="O1137" s="3"/>
    </row>
    <row r="1138" spans="3:15" x14ac:dyDescent="0.25">
      <c r="C1138" s="4"/>
      <c r="E1138" s="3"/>
      <c r="J1138" s="4"/>
      <c r="K1138" s="4"/>
      <c r="L1138" s="3"/>
      <c r="M1138" s="3"/>
      <c r="N1138" s="3"/>
      <c r="O1138" s="3"/>
    </row>
    <row r="1139" spans="3:15" x14ac:dyDescent="0.25">
      <c r="C1139" s="4"/>
      <c r="E1139" s="3"/>
      <c r="J1139" s="4"/>
      <c r="K1139" s="4"/>
      <c r="L1139" s="3"/>
      <c r="M1139" s="3"/>
      <c r="N1139" s="3"/>
      <c r="O1139" s="3"/>
    </row>
    <row r="1140" spans="3:15" x14ac:dyDescent="0.25">
      <c r="C1140" s="4"/>
      <c r="E1140" s="3"/>
      <c r="J1140" s="4"/>
      <c r="K1140" s="4"/>
      <c r="L1140" s="3"/>
      <c r="M1140" s="3"/>
      <c r="N1140" s="3"/>
      <c r="O1140" s="3"/>
    </row>
    <row r="1141" spans="3:15" x14ac:dyDescent="0.25">
      <c r="C1141" s="4"/>
      <c r="E1141" s="3"/>
      <c r="J1141" s="4"/>
      <c r="K1141" s="4"/>
      <c r="L1141" s="3"/>
      <c r="M1141" s="3"/>
      <c r="N1141" s="3"/>
      <c r="O1141" s="3"/>
    </row>
    <row r="1142" spans="3:15" x14ac:dyDescent="0.25">
      <c r="C1142" s="4"/>
      <c r="E1142" s="3"/>
      <c r="J1142" s="4"/>
      <c r="K1142" s="4"/>
      <c r="L1142" s="3"/>
      <c r="M1142" s="3"/>
      <c r="N1142" s="3"/>
      <c r="O1142" s="3"/>
    </row>
    <row r="1143" spans="3:15" x14ac:dyDescent="0.25">
      <c r="C1143" s="4"/>
      <c r="E1143" s="3"/>
      <c r="J1143" s="4"/>
      <c r="K1143" s="4"/>
      <c r="L1143" s="3"/>
      <c r="M1143" s="3"/>
      <c r="N1143" s="3"/>
      <c r="O1143" s="3"/>
    </row>
    <row r="1144" spans="3:15" x14ac:dyDescent="0.25">
      <c r="C1144" s="4"/>
      <c r="E1144" s="3"/>
      <c r="J1144" s="4"/>
      <c r="K1144" s="4"/>
      <c r="L1144" s="3"/>
      <c r="M1144" s="3"/>
      <c r="N1144" s="3"/>
      <c r="O1144" s="3"/>
    </row>
    <row r="1145" spans="3:15" x14ac:dyDescent="0.25">
      <c r="C1145" s="4"/>
      <c r="E1145" s="3"/>
      <c r="J1145" s="4"/>
      <c r="K1145" s="4"/>
      <c r="L1145" s="3"/>
      <c r="M1145" s="3"/>
      <c r="N1145" s="3"/>
      <c r="O1145" s="3"/>
    </row>
    <row r="1146" spans="3:15" x14ac:dyDescent="0.25">
      <c r="C1146" s="4"/>
      <c r="E1146" s="3"/>
      <c r="J1146" s="4"/>
      <c r="K1146" s="4"/>
      <c r="L1146" s="3"/>
      <c r="M1146" s="3"/>
      <c r="N1146" s="3"/>
      <c r="O1146" s="3"/>
    </row>
    <row r="1147" spans="3:15" x14ac:dyDescent="0.25">
      <c r="C1147" s="4"/>
      <c r="E1147" s="3"/>
      <c r="J1147" s="4"/>
      <c r="K1147" s="4"/>
      <c r="L1147" s="3"/>
      <c r="M1147" s="3"/>
      <c r="N1147" s="3"/>
      <c r="O1147" s="3"/>
    </row>
    <row r="1148" spans="3:15" x14ac:dyDescent="0.25">
      <c r="C1148" s="4"/>
      <c r="E1148" s="3"/>
      <c r="J1148" s="4"/>
      <c r="K1148" s="4"/>
      <c r="L1148" s="3"/>
      <c r="M1148" s="3"/>
      <c r="N1148" s="3"/>
      <c r="O1148" s="3"/>
    </row>
    <row r="1149" spans="3:15" x14ac:dyDescent="0.25">
      <c r="C1149" s="4"/>
      <c r="E1149" s="3"/>
      <c r="J1149" s="4"/>
      <c r="K1149" s="4"/>
      <c r="L1149" s="3"/>
      <c r="M1149" s="3"/>
      <c r="N1149" s="3"/>
      <c r="O1149" s="3"/>
    </row>
    <row r="1150" spans="3:15" x14ac:dyDescent="0.25">
      <c r="C1150" s="4"/>
      <c r="E1150" s="3"/>
      <c r="J1150" s="4"/>
      <c r="K1150" s="4"/>
      <c r="L1150" s="3"/>
      <c r="M1150" s="3"/>
      <c r="N1150" s="3"/>
      <c r="O1150" s="3"/>
    </row>
    <row r="1151" spans="3:15" x14ac:dyDescent="0.25">
      <c r="C1151" s="4"/>
      <c r="E1151" s="3"/>
      <c r="J1151" s="4"/>
      <c r="K1151" s="4"/>
      <c r="L1151" s="3"/>
      <c r="M1151" s="3"/>
      <c r="N1151" s="3"/>
      <c r="O1151" s="3"/>
    </row>
    <row r="1152" spans="3:15" x14ac:dyDescent="0.25">
      <c r="C1152" s="4"/>
      <c r="E1152" s="3"/>
      <c r="J1152" s="4"/>
      <c r="K1152" s="4"/>
      <c r="L1152" s="3"/>
      <c r="M1152" s="3"/>
      <c r="N1152" s="3"/>
      <c r="O1152" s="3"/>
    </row>
    <row r="1153" spans="3:15" x14ac:dyDescent="0.25">
      <c r="C1153" s="4"/>
      <c r="E1153" s="3"/>
      <c r="J1153" s="4"/>
      <c r="K1153" s="4"/>
      <c r="L1153" s="3"/>
      <c r="M1153" s="3"/>
      <c r="N1153" s="3"/>
      <c r="O1153" s="3"/>
    </row>
    <row r="1154" spans="3:15" x14ac:dyDescent="0.25">
      <c r="C1154" s="4"/>
      <c r="E1154" s="3"/>
      <c r="J1154" s="4"/>
      <c r="K1154" s="4"/>
      <c r="L1154" s="3"/>
      <c r="M1154" s="3"/>
      <c r="N1154" s="3"/>
      <c r="O1154" s="3"/>
    </row>
    <row r="1155" spans="3:15" x14ac:dyDescent="0.25">
      <c r="C1155" s="4"/>
      <c r="E1155" s="3"/>
      <c r="J1155" s="4"/>
      <c r="K1155" s="4"/>
      <c r="L1155" s="3"/>
      <c r="M1155" s="3"/>
      <c r="N1155" s="3"/>
      <c r="O1155" s="3"/>
    </row>
    <row r="1156" spans="3:15" x14ac:dyDescent="0.25">
      <c r="C1156" s="4"/>
      <c r="E1156" s="3"/>
      <c r="J1156" s="4"/>
      <c r="K1156" s="4"/>
      <c r="L1156" s="3"/>
      <c r="M1156" s="3"/>
      <c r="N1156" s="3"/>
      <c r="O1156" s="3"/>
    </row>
    <row r="1157" spans="3:15" x14ac:dyDescent="0.25">
      <c r="C1157" s="4"/>
      <c r="E1157" s="3"/>
      <c r="J1157" s="4"/>
      <c r="K1157" s="4"/>
      <c r="L1157" s="3"/>
      <c r="M1157" s="3"/>
      <c r="N1157" s="3"/>
      <c r="O1157" s="3"/>
    </row>
    <row r="1158" spans="3:15" x14ac:dyDescent="0.25">
      <c r="C1158" s="4"/>
      <c r="E1158" s="3"/>
      <c r="J1158" s="4"/>
      <c r="K1158" s="4"/>
      <c r="L1158" s="3"/>
      <c r="M1158" s="3"/>
      <c r="N1158" s="3"/>
      <c r="O1158" s="3"/>
    </row>
    <row r="1159" spans="3:15" x14ac:dyDescent="0.25">
      <c r="C1159" s="4"/>
      <c r="E1159" s="3"/>
      <c r="J1159" s="4"/>
      <c r="K1159" s="4"/>
      <c r="L1159" s="3"/>
      <c r="M1159" s="3"/>
      <c r="N1159" s="3"/>
      <c r="O1159" s="3"/>
    </row>
    <row r="1160" spans="3:15" x14ac:dyDescent="0.25">
      <c r="C1160" s="4"/>
      <c r="E1160" s="3"/>
      <c r="J1160" s="4"/>
      <c r="K1160" s="4"/>
      <c r="L1160" s="3"/>
      <c r="M1160" s="3"/>
      <c r="N1160" s="3"/>
      <c r="O1160" s="3"/>
    </row>
    <row r="1161" spans="3:15" x14ac:dyDescent="0.25">
      <c r="C1161" s="4"/>
      <c r="E1161" s="3"/>
      <c r="J1161" s="4"/>
      <c r="K1161" s="4"/>
      <c r="L1161" s="3"/>
      <c r="M1161" s="3"/>
      <c r="N1161" s="3"/>
      <c r="O1161" s="3"/>
    </row>
    <row r="1162" spans="3:15" x14ac:dyDescent="0.25">
      <c r="C1162" s="4"/>
      <c r="E1162" s="3"/>
      <c r="J1162" s="4"/>
      <c r="K1162" s="4"/>
      <c r="L1162" s="3"/>
      <c r="M1162" s="3"/>
      <c r="N1162" s="3"/>
      <c r="O1162" s="3"/>
    </row>
    <row r="1163" spans="3:15" x14ac:dyDescent="0.25">
      <c r="C1163" s="4"/>
      <c r="E1163" s="3"/>
      <c r="J1163" s="4"/>
      <c r="K1163" s="4"/>
      <c r="L1163" s="3"/>
      <c r="M1163" s="3"/>
      <c r="N1163" s="3"/>
      <c r="O1163" s="3"/>
    </row>
    <row r="1164" spans="3:15" x14ac:dyDescent="0.25">
      <c r="C1164" s="4"/>
      <c r="E1164" s="3"/>
      <c r="J1164" s="4"/>
      <c r="K1164" s="4"/>
      <c r="L1164" s="3"/>
      <c r="M1164" s="3"/>
      <c r="N1164" s="3"/>
      <c r="O1164" s="3"/>
    </row>
    <row r="1165" spans="3:15" x14ac:dyDescent="0.25">
      <c r="C1165" s="4"/>
      <c r="E1165" s="3"/>
      <c r="J1165" s="4"/>
      <c r="K1165" s="4"/>
      <c r="L1165" s="3"/>
      <c r="M1165" s="3"/>
      <c r="N1165" s="3"/>
      <c r="O1165" s="3"/>
    </row>
    <row r="1166" spans="3:15" x14ac:dyDescent="0.25">
      <c r="C1166" s="4"/>
      <c r="E1166" s="3"/>
      <c r="J1166" s="4"/>
      <c r="K1166" s="4"/>
      <c r="L1166" s="3"/>
      <c r="M1166" s="3"/>
      <c r="N1166" s="3"/>
      <c r="O1166" s="3"/>
    </row>
    <row r="1167" spans="3:15" x14ac:dyDescent="0.25">
      <c r="C1167" s="4"/>
      <c r="E1167" s="3"/>
      <c r="J1167" s="4"/>
      <c r="K1167" s="4"/>
      <c r="L1167" s="3"/>
      <c r="M1167" s="3"/>
      <c r="N1167" s="3"/>
      <c r="O1167" s="3"/>
    </row>
    <row r="1168" spans="3:15" x14ac:dyDescent="0.25">
      <c r="C1168" s="4"/>
      <c r="E1168" s="3"/>
      <c r="J1168" s="4"/>
      <c r="K1168" s="4"/>
      <c r="L1168" s="3"/>
      <c r="M1168" s="3"/>
      <c r="N1168" s="3"/>
      <c r="O1168" s="3"/>
    </row>
    <row r="1169" spans="3:15" x14ac:dyDescent="0.25">
      <c r="C1169" s="4"/>
      <c r="E1169" s="3"/>
      <c r="J1169" s="4"/>
      <c r="K1169" s="4"/>
      <c r="L1169" s="3"/>
      <c r="M1169" s="3"/>
      <c r="N1169" s="3"/>
      <c r="O1169" s="3"/>
    </row>
    <row r="1170" spans="3:15" x14ac:dyDescent="0.25">
      <c r="C1170" s="4"/>
      <c r="E1170" s="3"/>
      <c r="J1170" s="4"/>
      <c r="K1170" s="4"/>
      <c r="L1170" s="3"/>
      <c r="M1170" s="3"/>
      <c r="N1170" s="3"/>
      <c r="O1170" s="3"/>
    </row>
    <row r="1171" spans="3:15" x14ac:dyDescent="0.25">
      <c r="C1171" s="4"/>
      <c r="E1171" s="3"/>
      <c r="J1171" s="4"/>
      <c r="K1171" s="4"/>
      <c r="L1171" s="3"/>
      <c r="M1171" s="3"/>
      <c r="N1171" s="3"/>
      <c r="O1171" s="3"/>
    </row>
    <row r="1172" spans="3:15" x14ac:dyDescent="0.25">
      <c r="C1172" s="4"/>
      <c r="E1172" s="3"/>
      <c r="J1172" s="4"/>
      <c r="K1172" s="4"/>
      <c r="L1172" s="3"/>
      <c r="M1172" s="3"/>
      <c r="N1172" s="3"/>
      <c r="O1172" s="3"/>
    </row>
    <row r="1173" spans="3:15" x14ac:dyDescent="0.25">
      <c r="C1173" s="4"/>
      <c r="E1173" s="3"/>
      <c r="J1173" s="4"/>
      <c r="K1173" s="4"/>
      <c r="L1173" s="3"/>
      <c r="M1173" s="3"/>
      <c r="N1173" s="3"/>
      <c r="O1173" s="3"/>
    </row>
    <row r="1174" spans="3:15" x14ac:dyDescent="0.25">
      <c r="C1174" s="4"/>
      <c r="E1174" s="3"/>
      <c r="J1174" s="4"/>
      <c r="K1174" s="4"/>
      <c r="L1174" s="3"/>
      <c r="M1174" s="3"/>
      <c r="N1174" s="3"/>
      <c r="O1174" s="3"/>
    </row>
    <row r="1175" spans="3:15" x14ac:dyDescent="0.25">
      <c r="C1175" s="4"/>
      <c r="E1175" s="3"/>
      <c r="J1175" s="4"/>
      <c r="K1175" s="4"/>
      <c r="L1175" s="3"/>
      <c r="M1175" s="3"/>
      <c r="N1175" s="3"/>
      <c r="O1175" s="3"/>
    </row>
    <row r="1176" spans="3:15" x14ac:dyDescent="0.25">
      <c r="C1176" s="4"/>
      <c r="E1176" s="3"/>
      <c r="J1176" s="4"/>
      <c r="K1176" s="4"/>
      <c r="L1176" s="3"/>
      <c r="M1176" s="3"/>
      <c r="N1176" s="3"/>
      <c r="O1176" s="3"/>
    </row>
    <row r="1177" spans="3:15" x14ac:dyDescent="0.25">
      <c r="C1177" s="4"/>
      <c r="E1177" s="3"/>
      <c r="J1177" s="4"/>
      <c r="K1177" s="4"/>
      <c r="L1177" s="3"/>
      <c r="M1177" s="3"/>
      <c r="N1177" s="3"/>
      <c r="O1177" s="3"/>
    </row>
    <row r="1178" spans="3:15" x14ac:dyDescent="0.25">
      <c r="C1178" s="4"/>
      <c r="E1178" s="3"/>
      <c r="J1178" s="4"/>
      <c r="K1178" s="4"/>
      <c r="L1178" s="3"/>
      <c r="M1178" s="3"/>
      <c r="N1178" s="3"/>
      <c r="O1178" s="3"/>
    </row>
    <row r="1179" spans="3:15" x14ac:dyDescent="0.25">
      <c r="C1179" s="4"/>
      <c r="E1179" s="3"/>
      <c r="J1179" s="4"/>
      <c r="K1179" s="4"/>
      <c r="L1179" s="3"/>
      <c r="M1179" s="3"/>
      <c r="N1179" s="3"/>
      <c r="O1179" s="3"/>
    </row>
    <row r="1180" spans="3:15" x14ac:dyDescent="0.25">
      <c r="C1180" s="4"/>
      <c r="E1180" s="3"/>
      <c r="J1180" s="4"/>
      <c r="K1180" s="4"/>
      <c r="L1180" s="3"/>
      <c r="M1180" s="3"/>
      <c r="N1180" s="3"/>
      <c r="O1180" s="3"/>
    </row>
    <row r="1181" spans="3:15" x14ac:dyDescent="0.25">
      <c r="C1181" s="4"/>
      <c r="E1181" s="3"/>
      <c r="J1181" s="4"/>
      <c r="K1181" s="4"/>
      <c r="L1181" s="3"/>
      <c r="M1181" s="3"/>
      <c r="N1181" s="3"/>
      <c r="O1181" s="3"/>
    </row>
    <row r="1182" spans="3:15" x14ac:dyDescent="0.25">
      <c r="C1182" s="4"/>
      <c r="E1182" s="3"/>
      <c r="J1182" s="4"/>
      <c r="K1182" s="4"/>
      <c r="L1182" s="3"/>
      <c r="M1182" s="3"/>
      <c r="N1182" s="3"/>
      <c r="O1182" s="3"/>
    </row>
    <row r="1183" spans="3:15" x14ac:dyDescent="0.25">
      <c r="C1183" s="4"/>
      <c r="E1183" s="3"/>
      <c r="J1183" s="4"/>
      <c r="K1183" s="4"/>
      <c r="L1183" s="3"/>
      <c r="M1183" s="3"/>
      <c r="N1183" s="3"/>
      <c r="O1183" s="3"/>
    </row>
    <row r="1184" spans="3:15" x14ac:dyDescent="0.25">
      <c r="C1184" s="4"/>
      <c r="E1184" s="3"/>
      <c r="J1184" s="4"/>
      <c r="K1184" s="4"/>
      <c r="L1184" s="3"/>
      <c r="M1184" s="3"/>
      <c r="N1184" s="3"/>
      <c r="O1184" s="3"/>
    </row>
    <row r="1185" spans="3:15" x14ac:dyDescent="0.25">
      <c r="C1185" s="4"/>
      <c r="E1185" s="3"/>
      <c r="J1185" s="4"/>
      <c r="K1185" s="4"/>
      <c r="L1185" s="3"/>
      <c r="M1185" s="3"/>
      <c r="N1185" s="3"/>
      <c r="O1185" s="3"/>
    </row>
    <row r="1186" spans="3:15" x14ac:dyDescent="0.25">
      <c r="C1186" s="4"/>
      <c r="E1186" s="3"/>
      <c r="J1186" s="4"/>
      <c r="K1186" s="4"/>
      <c r="L1186" s="3"/>
      <c r="M1186" s="3"/>
      <c r="N1186" s="3"/>
      <c r="O1186" s="3"/>
    </row>
    <row r="1187" spans="3:15" x14ac:dyDescent="0.25">
      <c r="C1187" s="4"/>
      <c r="E1187" s="3"/>
      <c r="J1187" s="4"/>
      <c r="K1187" s="4"/>
      <c r="L1187" s="3"/>
      <c r="M1187" s="3"/>
      <c r="N1187" s="3"/>
      <c r="O1187" s="3"/>
    </row>
    <row r="1188" spans="3:15" x14ac:dyDescent="0.25">
      <c r="C1188" s="4"/>
      <c r="E1188" s="3"/>
      <c r="J1188" s="4"/>
      <c r="K1188" s="4"/>
      <c r="L1188" s="3"/>
      <c r="M1188" s="3"/>
      <c r="N1188" s="3"/>
      <c r="O1188" s="3"/>
    </row>
    <row r="1189" spans="3:15" x14ac:dyDescent="0.25">
      <c r="C1189" s="4"/>
      <c r="E1189" s="3"/>
      <c r="J1189" s="4"/>
      <c r="K1189" s="4"/>
      <c r="L1189" s="3"/>
      <c r="M1189" s="3"/>
      <c r="N1189" s="3"/>
      <c r="O1189" s="3"/>
    </row>
    <row r="1190" spans="3:15" x14ac:dyDescent="0.25">
      <c r="C1190" s="4"/>
      <c r="E1190" s="3"/>
      <c r="J1190" s="4"/>
      <c r="K1190" s="4"/>
      <c r="L1190" s="3"/>
      <c r="M1190" s="3"/>
      <c r="N1190" s="3"/>
      <c r="O1190" s="3"/>
    </row>
    <row r="1191" spans="3:15" x14ac:dyDescent="0.25">
      <c r="C1191" s="4"/>
      <c r="E1191" s="3"/>
      <c r="J1191" s="4"/>
      <c r="K1191" s="4"/>
      <c r="L1191" s="3"/>
      <c r="M1191" s="3"/>
      <c r="N1191" s="3"/>
      <c r="O1191" s="3"/>
    </row>
    <row r="1192" spans="3:15" x14ac:dyDescent="0.25">
      <c r="C1192" s="4"/>
      <c r="E1192" s="3"/>
      <c r="J1192" s="4"/>
      <c r="K1192" s="4"/>
      <c r="L1192" s="3"/>
      <c r="M1192" s="3"/>
      <c r="N1192" s="3"/>
      <c r="O1192" s="3"/>
    </row>
    <row r="1193" spans="3:15" x14ac:dyDescent="0.25">
      <c r="C1193" s="4"/>
      <c r="E1193" s="3"/>
      <c r="J1193" s="4"/>
      <c r="K1193" s="4"/>
      <c r="L1193" s="3"/>
      <c r="M1193" s="3"/>
      <c r="N1193" s="3"/>
      <c r="O1193" s="3"/>
    </row>
    <row r="1194" spans="3:15" x14ac:dyDescent="0.25">
      <c r="C1194" s="4"/>
      <c r="E1194" s="3"/>
      <c r="J1194" s="4"/>
      <c r="K1194" s="4"/>
      <c r="L1194" s="3"/>
      <c r="M1194" s="3"/>
      <c r="N1194" s="3"/>
      <c r="O1194" s="3"/>
    </row>
    <row r="1195" spans="3:15" x14ac:dyDescent="0.25">
      <c r="C1195" s="4"/>
      <c r="E1195" s="3"/>
      <c r="J1195" s="4"/>
      <c r="K1195" s="4"/>
      <c r="L1195" s="3"/>
      <c r="M1195" s="3"/>
      <c r="N1195" s="3"/>
      <c r="O1195" s="3"/>
    </row>
    <row r="1196" spans="3:15" x14ac:dyDescent="0.25">
      <c r="C1196" s="4"/>
      <c r="E1196" s="3"/>
      <c r="J1196" s="4"/>
      <c r="K1196" s="4"/>
      <c r="L1196" s="3"/>
      <c r="M1196" s="3"/>
      <c r="N1196" s="3"/>
      <c r="O1196" s="3"/>
    </row>
    <row r="1197" spans="3:15" x14ac:dyDescent="0.25">
      <c r="C1197" s="4"/>
      <c r="E1197" s="3"/>
      <c r="J1197" s="4"/>
      <c r="K1197" s="4"/>
      <c r="L1197" s="3"/>
      <c r="M1197" s="3"/>
      <c r="N1197" s="3"/>
      <c r="O1197" s="3"/>
    </row>
    <row r="1198" spans="3:15" x14ac:dyDescent="0.25">
      <c r="C1198" s="4"/>
      <c r="E1198" s="3"/>
      <c r="J1198" s="4"/>
      <c r="K1198" s="4"/>
      <c r="L1198" s="3"/>
      <c r="M1198" s="3"/>
      <c r="N1198" s="3"/>
      <c r="O1198" s="3"/>
    </row>
    <row r="1199" spans="3:15" x14ac:dyDescent="0.25">
      <c r="C1199" s="4"/>
      <c r="E1199" s="3"/>
      <c r="J1199" s="4"/>
      <c r="K1199" s="4"/>
      <c r="L1199" s="3"/>
      <c r="M1199" s="3"/>
      <c r="N1199" s="3"/>
      <c r="O1199" s="3"/>
    </row>
    <row r="1200" spans="3:15" x14ac:dyDescent="0.25">
      <c r="C1200" s="4"/>
      <c r="E1200" s="3"/>
      <c r="J1200" s="4"/>
      <c r="K1200" s="4"/>
      <c r="L1200" s="3"/>
      <c r="M1200" s="3"/>
      <c r="N1200" s="3"/>
      <c r="O1200" s="3"/>
    </row>
    <row r="1201" spans="3:15" x14ac:dyDescent="0.25">
      <c r="C1201" s="4"/>
      <c r="E1201" s="3"/>
      <c r="J1201" s="4"/>
      <c r="K1201" s="4"/>
      <c r="L1201" s="3"/>
      <c r="M1201" s="3"/>
      <c r="N1201" s="3"/>
      <c r="O1201" s="3"/>
    </row>
    <row r="1202" spans="3:15" x14ac:dyDescent="0.25">
      <c r="C1202" s="4"/>
      <c r="E1202" s="3"/>
      <c r="J1202" s="4"/>
      <c r="K1202" s="4"/>
      <c r="L1202" s="3"/>
      <c r="M1202" s="3"/>
      <c r="N1202" s="3"/>
      <c r="O1202" s="3"/>
    </row>
    <row r="1203" spans="3:15" x14ac:dyDescent="0.25">
      <c r="C1203" s="4"/>
      <c r="E1203" s="3"/>
      <c r="J1203" s="4"/>
      <c r="K1203" s="4"/>
      <c r="L1203" s="3"/>
      <c r="M1203" s="3"/>
      <c r="N1203" s="3"/>
      <c r="O1203" s="3"/>
    </row>
    <row r="1204" spans="3:15" x14ac:dyDescent="0.25">
      <c r="C1204" s="4"/>
      <c r="E1204" s="3"/>
      <c r="J1204" s="4"/>
      <c r="K1204" s="4"/>
      <c r="L1204" s="3"/>
      <c r="M1204" s="3"/>
      <c r="N1204" s="3"/>
      <c r="O1204" s="3"/>
    </row>
    <row r="1205" spans="3:15" x14ac:dyDescent="0.25">
      <c r="C1205" s="4"/>
      <c r="E1205" s="3"/>
      <c r="J1205" s="4"/>
      <c r="K1205" s="4"/>
      <c r="L1205" s="3"/>
      <c r="M1205" s="3"/>
      <c r="N1205" s="3"/>
      <c r="O1205" s="3"/>
    </row>
    <row r="1206" spans="3:15" x14ac:dyDescent="0.25">
      <c r="C1206" s="4"/>
      <c r="E1206" s="3"/>
      <c r="J1206" s="4"/>
      <c r="K1206" s="4"/>
      <c r="L1206" s="3"/>
      <c r="M1206" s="3"/>
      <c r="N1206" s="3"/>
      <c r="O1206" s="3"/>
    </row>
    <row r="1207" spans="3:15" x14ac:dyDescent="0.25">
      <c r="C1207" s="4"/>
      <c r="E1207" s="3"/>
      <c r="J1207" s="4"/>
      <c r="K1207" s="4"/>
      <c r="L1207" s="3"/>
      <c r="M1207" s="3"/>
      <c r="N1207" s="3"/>
      <c r="O1207" s="3"/>
    </row>
    <row r="1208" spans="3:15" x14ac:dyDescent="0.25">
      <c r="C1208" s="4"/>
      <c r="E1208" s="3"/>
      <c r="J1208" s="4"/>
      <c r="K1208" s="4"/>
      <c r="L1208" s="3"/>
      <c r="M1208" s="3"/>
      <c r="N1208" s="3"/>
      <c r="O1208" s="3"/>
    </row>
    <row r="1209" spans="3:15" x14ac:dyDescent="0.25">
      <c r="C1209" s="4"/>
      <c r="E1209" s="3"/>
      <c r="J1209" s="4"/>
      <c r="K1209" s="4"/>
      <c r="L1209" s="3"/>
      <c r="M1209" s="3"/>
      <c r="N1209" s="3"/>
      <c r="O1209" s="3"/>
    </row>
    <row r="1210" spans="3:15" x14ac:dyDescent="0.25">
      <c r="C1210" s="4"/>
      <c r="E1210" s="3"/>
      <c r="J1210" s="4"/>
      <c r="K1210" s="4"/>
      <c r="L1210" s="3"/>
      <c r="M1210" s="3"/>
      <c r="N1210" s="3"/>
      <c r="O1210" s="3"/>
    </row>
    <row r="1211" spans="3:15" x14ac:dyDescent="0.25">
      <c r="C1211" s="4"/>
      <c r="E1211" s="3"/>
      <c r="J1211" s="4"/>
      <c r="K1211" s="4"/>
      <c r="L1211" s="3"/>
      <c r="M1211" s="3"/>
      <c r="N1211" s="3"/>
      <c r="O1211" s="3"/>
    </row>
    <row r="1212" spans="3:15" x14ac:dyDescent="0.25">
      <c r="C1212" s="4"/>
      <c r="E1212" s="3"/>
      <c r="J1212" s="4"/>
      <c r="K1212" s="4"/>
      <c r="L1212" s="3"/>
      <c r="M1212" s="3"/>
      <c r="N1212" s="3"/>
      <c r="O1212" s="3"/>
    </row>
    <row r="1213" spans="3:15" x14ac:dyDescent="0.25">
      <c r="C1213" s="4"/>
      <c r="E1213" s="3"/>
      <c r="J1213" s="4"/>
      <c r="K1213" s="4"/>
      <c r="L1213" s="3"/>
      <c r="M1213" s="3"/>
      <c r="N1213" s="3"/>
      <c r="O1213" s="3"/>
    </row>
    <row r="1214" spans="3:15" x14ac:dyDescent="0.25">
      <c r="C1214" s="4"/>
      <c r="E1214" s="3"/>
      <c r="J1214" s="4"/>
      <c r="K1214" s="4"/>
      <c r="L1214" s="3"/>
      <c r="M1214" s="3"/>
      <c r="N1214" s="3"/>
      <c r="O1214" s="3"/>
    </row>
    <row r="1215" spans="3:15" x14ac:dyDescent="0.25">
      <c r="C1215" s="4"/>
      <c r="E1215" s="3"/>
      <c r="J1215" s="4"/>
      <c r="K1215" s="4"/>
      <c r="L1215" s="3"/>
      <c r="M1215" s="3"/>
      <c r="N1215" s="3"/>
      <c r="O1215" s="3"/>
    </row>
    <row r="1216" spans="3:15" x14ac:dyDescent="0.25">
      <c r="C1216" s="4"/>
      <c r="E1216" s="3"/>
      <c r="J1216" s="4"/>
      <c r="K1216" s="4"/>
      <c r="L1216" s="3"/>
      <c r="M1216" s="3"/>
      <c r="N1216" s="3"/>
      <c r="O1216" s="3"/>
    </row>
    <row r="1217" spans="3:15" x14ac:dyDescent="0.25">
      <c r="C1217" s="4"/>
      <c r="E1217" s="3"/>
      <c r="J1217" s="4"/>
      <c r="K1217" s="4"/>
      <c r="L1217" s="3"/>
      <c r="M1217" s="3"/>
      <c r="N1217" s="3"/>
      <c r="O1217" s="3"/>
    </row>
    <row r="1218" spans="3:15" x14ac:dyDescent="0.25">
      <c r="C1218" s="4"/>
      <c r="E1218" s="3"/>
      <c r="J1218" s="4"/>
      <c r="K1218" s="4"/>
      <c r="L1218" s="3"/>
      <c r="M1218" s="3"/>
      <c r="N1218" s="3"/>
      <c r="O1218" s="3"/>
    </row>
    <row r="1219" spans="3:15" x14ac:dyDescent="0.25">
      <c r="C1219" s="4"/>
      <c r="E1219" s="3"/>
      <c r="J1219" s="4"/>
      <c r="K1219" s="4"/>
      <c r="L1219" s="3"/>
      <c r="M1219" s="3"/>
      <c r="N1219" s="3"/>
      <c r="O1219" s="3"/>
    </row>
    <row r="1220" spans="3:15" x14ac:dyDescent="0.25">
      <c r="C1220" s="4"/>
      <c r="E1220" s="3"/>
      <c r="J1220" s="4"/>
      <c r="K1220" s="4"/>
      <c r="L1220" s="3"/>
      <c r="M1220" s="3"/>
      <c r="N1220" s="3"/>
      <c r="O1220" s="3"/>
    </row>
    <row r="1221" spans="3:15" x14ac:dyDescent="0.25">
      <c r="C1221" s="4"/>
      <c r="E1221" s="3"/>
      <c r="J1221" s="4"/>
      <c r="K1221" s="4"/>
      <c r="L1221" s="3"/>
      <c r="M1221" s="3"/>
      <c r="N1221" s="3"/>
      <c r="O1221" s="3"/>
    </row>
    <row r="1222" spans="3:15" x14ac:dyDescent="0.25">
      <c r="C1222" s="4"/>
      <c r="E1222" s="3"/>
      <c r="J1222" s="4"/>
      <c r="K1222" s="4"/>
      <c r="L1222" s="3"/>
      <c r="M1222" s="3"/>
      <c r="N1222" s="3"/>
      <c r="O1222" s="3"/>
    </row>
    <row r="1223" spans="3:15" x14ac:dyDescent="0.25">
      <c r="C1223" s="4"/>
      <c r="E1223" s="3"/>
      <c r="J1223" s="4"/>
      <c r="K1223" s="4"/>
      <c r="L1223" s="3"/>
      <c r="M1223" s="3"/>
      <c r="N1223" s="3"/>
      <c r="O1223" s="3"/>
    </row>
    <row r="1224" spans="3:15" x14ac:dyDescent="0.25">
      <c r="C1224" s="4"/>
      <c r="E1224" s="3"/>
      <c r="J1224" s="4"/>
      <c r="K1224" s="4"/>
      <c r="L1224" s="3"/>
      <c r="M1224" s="3"/>
      <c r="N1224" s="3"/>
      <c r="O1224" s="3"/>
    </row>
    <row r="1225" spans="3:15" x14ac:dyDescent="0.25">
      <c r="C1225" s="4"/>
      <c r="E1225" s="3"/>
      <c r="J1225" s="4"/>
      <c r="K1225" s="4"/>
      <c r="L1225" s="3"/>
      <c r="M1225" s="3"/>
      <c r="N1225" s="3"/>
      <c r="O1225" s="3"/>
    </row>
    <row r="1226" spans="3:15" x14ac:dyDescent="0.25">
      <c r="C1226" s="4"/>
      <c r="E1226" s="3"/>
      <c r="J1226" s="4"/>
      <c r="K1226" s="4"/>
      <c r="L1226" s="3"/>
      <c r="M1226" s="3"/>
      <c r="N1226" s="3"/>
      <c r="O1226" s="3"/>
    </row>
    <row r="1227" spans="3:15" x14ac:dyDescent="0.25">
      <c r="C1227" s="4"/>
      <c r="E1227" s="3"/>
      <c r="J1227" s="4"/>
      <c r="K1227" s="4"/>
      <c r="L1227" s="3"/>
      <c r="M1227" s="3"/>
      <c r="N1227" s="3"/>
      <c r="O1227" s="3"/>
    </row>
    <row r="1228" spans="3:15" x14ac:dyDescent="0.25">
      <c r="C1228" s="4"/>
      <c r="E1228" s="3"/>
      <c r="J1228" s="4"/>
      <c r="K1228" s="4"/>
      <c r="L1228" s="3"/>
      <c r="M1228" s="3"/>
      <c r="N1228" s="3"/>
      <c r="O1228" s="3"/>
    </row>
    <row r="1229" spans="3:15" x14ac:dyDescent="0.25">
      <c r="C1229" s="4"/>
      <c r="E1229" s="3"/>
      <c r="J1229" s="4"/>
      <c r="K1229" s="4"/>
      <c r="L1229" s="3"/>
      <c r="M1229" s="3"/>
      <c r="N1229" s="3"/>
      <c r="O1229" s="3"/>
    </row>
    <row r="1230" spans="3:15" x14ac:dyDescent="0.25">
      <c r="C1230" s="4"/>
      <c r="E1230" s="3"/>
      <c r="J1230" s="4"/>
      <c r="K1230" s="4"/>
      <c r="L1230" s="3"/>
      <c r="M1230" s="3"/>
      <c r="N1230" s="3"/>
      <c r="O1230" s="3"/>
    </row>
    <row r="1231" spans="3:15" x14ac:dyDescent="0.25">
      <c r="C1231" s="4"/>
      <c r="E1231" s="3"/>
      <c r="J1231" s="4"/>
      <c r="K1231" s="4"/>
      <c r="L1231" s="3"/>
      <c r="M1231" s="3"/>
      <c r="N1231" s="3"/>
      <c r="O1231" s="3"/>
    </row>
    <row r="1232" spans="3:15" x14ac:dyDescent="0.25">
      <c r="C1232" s="4"/>
      <c r="E1232" s="3"/>
      <c r="J1232" s="4"/>
      <c r="K1232" s="4"/>
      <c r="L1232" s="3"/>
      <c r="M1232" s="3"/>
      <c r="N1232" s="3"/>
      <c r="O1232" s="3"/>
    </row>
    <row r="1233" spans="3:15" x14ac:dyDescent="0.25">
      <c r="C1233" s="4"/>
      <c r="E1233" s="3"/>
      <c r="J1233" s="4"/>
      <c r="K1233" s="4"/>
      <c r="L1233" s="3"/>
      <c r="M1233" s="3"/>
      <c r="N1233" s="3"/>
      <c r="O1233" s="3"/>
    </row>
    <row r="1234" spans="3:15" x14ac:dyDescent="0.25">
      <c r="C1234" s="4"/>
      <c r="E1234" s="3"/>
      <c r="J1234" s="4"/>
      <c r="K1234" s="4"/>
      <c r="L1234" s="3"/>
      <c r="M1234" s="3"/>
      <c r="N1234" s="3"/>
      <c r="O1234" s="3"/>
    </row>
    <row r="1235" spans="3:15" x14ac:dyDescent="0.25">
      <c r="C1235" s="4"/>
      <c r="E1235" s="3"/>
      <c r="J1235" s="4"/>
      <c r="K1235" s="4"/>
      <c r="L1235" s="3"/>
      <c r="M1235" s="3"/>
      <c r="N1235" s="3"/>
      <c r="O1235" s="3"/>
    </row>
    <row r="1236" spans="3:15" x14ac:dyDescent="0.25">
      <c r="C1236" s="4"/>
      <c r="E1236" s="3"/>
      <c r="J1236" s="4"/>
      <c r="K1236" s="4"/>
      <c r="L1236" s="3"/>
      <c r="M1236" s="3"/>
      <c r="N1236" s="3"/>
      <c r="O1236" s="3"/>
    </row>
    <row r="1237" spans="3:15" x14ac:dyDescent="0.25">
      <c r="C1237" s="4"/>
      <c r="E1237" s="3"/>
      <c r="J1237" s="4"/>
      <c r="K1237" s="4"/>
      <c r="L1237" s="3"/>
      <c r="M1237" s="3"/>
      <c r="N1237" s="3"/>
      <c r="O1237" s="3"/>
    </row>
    <row r="1238" spans="3:15" x14ac:dyDescent="0.25">
      <c r="C1238" s="4"/>
      <c r="E1238" s="3"/>
      <c r="J1238" s="4"/>
      <c r="K1238" s="4"/>
      <c r="L1238" s="3"/>
      <c r="M1238" s="3"/>
      <c r="N1238" s="3"/>
      <c r="O1238" s="3"/>
    </row>
    <row r="1239" spans="3:15" x14ac:dyDescent="0.25">
      <c r="C1239" s="4"/>
      <c r="E1239" s="3"/>
      <c r="J1239" s="4"/>
      <c r="K1239" s="4"/>
      <c r="L1239" s="3"/>
      <c r="M1239" s="3"/>
      <c r="N1239" s="3"/>
      <c r="O1239" s="3"/>
    </row>
    <row r="1240" spans="3:15" x14ac:dyDescent="0.25">
      <c r="C1240" s="4"/>
      <c r="E1240" s="3"/>
      <c r="J1240" s="4"/>
      <c r="K1240" s="4"/>
      <c r="L1240" s="3"/>
      <c r="M1240" s="3"/>
      <c r="N1240" s="3"/>
      <c r="O1240" s="3"/>
    </row>
    <row r="1241" spans="3:15" x14ac:dyDescent="0.25">
      <c r="C1241" s="4"/>
      <c r="E1241" s="3"/>
      <c r="J1241" s="4"/>
      <c r="K1241" s="4"/>
      <c r="L1241" s="3"/>
      <c r="M1241" s="3"/>
      <c r="N1241" s="3"/>
      <c r="O1241" s="3"/>
    </row>
    <row r="1242" spans="3:15" x14ac:dyDescent="0.25">
      <c r="C1242" s="4"/>
      <c r="E1242" s="3"/>
      <c r="J1242" s="4"/>
      <c r="K1242" s="4"/>
      <c r="L1242" s="3"/>
      <c r="M1242" s="3"/>
      <c r="N1242" s="3"/>
      <c r="O1242" s="3"/>
    </row>
    <row r="1243" spans="3:15" x14ac:dyDescent="0.25">
      <c r="C1243" s="4"/>
      <c r="E1243" s="3"/>
      <c r="J1243" s="4"/>
      <c r="K1243" s="4"/>
      <c r="L1243" s="3"/>
      <c r="M1243" s="3"/>
      <c r="N1243" s="3"/>
      <c r="O1243" s="3"/>
    </row>
    <row r="1244" spans="3:15" x14ac:dyDescent="0.25">
      <c r="C1244" s="4"/>
      <c r="E1244" s="3"/>
      <c r="J1244" s="4"/>
      <c r="K1244" s="4"/>
      <c r="L1244" s="3"/>
      <c r="M1244" s="3"/>
      <c r="N1244" s="3"/>
      <c r="O1244" s="3"/>
    </row>
    <row r="1245" spans="3:15" x14ac:dyDescent="0.25">
      <c r="C1245" s="4"/>
      <c r="E1245" s="3"/>
      <c r="J1245" s="4"/>
      <c r="K1245" s="4"/>
      <c r="L1245" s="3"/>
      <c r="M1245" s="3"/>
      <c r="N1245" s="3"/>
      <c r="O1245" s="3"/>
    </row>
    <row r="1246" spans="3:15" x14ac:dyDescent="0.25">
      <c r="C1246" s="4"/>
      <c r="E1246" s="3"/>
      <c r="J1246" s="4"/>
      <c r="K1246" s="4"/>
      <c r="L1246" s="3"/>
      <c r="M1246" s="3"/>
      <c r="N1246" s="3"/>
      <c r="O1246" s="3"/>
    </row>
    <row r="1247" spans="3:15" x14ac:dyDescent="0.25">
      <c r="C1247" s="4"/>
      <c r="E1247" s="3"/>
      <c r="J1247" s="4"/>
      <c r="K1247" s="4"/>
      <c r="L1247" s="3"/>
      <c r="M1247" s="3"/>
      <c r="N1247" s="3"/>
      <c r="O1247" s="3"/>
    </row>
    <row r="1248" spans="3:15" x14ac:dyDescent="0.25">
      <c r="C1248" s="4"/>
      <c r="E1248" s="3"/>
      <c r="J1248" s="4"/>
      <c r="K1248" s="4"/>
      <c r="L1248" s="3"/>
      <c r="M1248" s="3"/>
      <c r="N1248" s="3"/>
      <c r="O1248" s="3"/>
    </row>
    <row r="1249" spans="3:15" x14ac:dyDescent="0.25">
      <c r="C1249" s="4"/>
      <c r="E1249" s="3"/>
      <c r="J1249" s="4"/>
      <c r="K1249" s="4"/>
      <c r="L1249" s="3"/>
      <c r="M1249" s="3"/>
      <c r="N1249" s="3"/>
      <c r="O1249" s="3"/>
    </row>
    <row r="1250" spans="3:15" x14ac:dyDescent="0.25">
      <c r="C1250" s="4"/>
      <c r="E1250" s="3"/>
      <c r="J1250" s="4"/>
      <c r="K1250" s="4"/>
      <c r="L1250" s="3"/>
      <c r="M1250" s="3"/>
      <c r="N1250" s="3"/>
      <c r="O1250" s="3"/>
    </row>
    <row r="1251" spans="3:15" x14ac:dyDescent="0.25">
      <c r="C1251" s="4"/>
      <c r="E1251" s="3"/>
      <c r="J1251" s="4"/>
      <c r="K1251" s="4"/>
      <c r="L1251" s="3"/>
      <c r="M1251" s="3"/>
      <c r="N1251" s="3"/>
      <c r="O1251" s="3"/>
    </row>
    <row r="1252" spans="3:15" x14ac:dyDescent="0.25">
      <c r="C1252" s="4"/>
      <c r="E1252" s="3"/>
      <c r="J1252" s="4"/>
      <c r="K1252" s="4"/>
      <c r="L1252" s="3"/>
      <c r="M1252" s="3"/>
      <c r="N1252" s="3"/>
      <c r="O1252" s="3"/>
    </row>
    <row r="1253" spans="3:15" x14ac:dyDescent="0.25">
      <c r="C1253" s="4"/>
      <c r="E1253" s="3"/>
      <c r="J1253" s="4"/>
      <c r="K1253" s="4"/>
      <c r="L1253" s="3"/>
      <c r="M1253" s="3"/>
      <c r="N1253" s="3"/>
      <c r="O1253" s="3"/>
    </row>
    <row r="1254" spans="3:15" x14ac:dyDescent="0.25">
      <c r="C1254" s="4"/>
      <c r="E1254" s="3"/>
      <c r="J1254" s="4"/>
      <c r="K1254" s="4"/>
      <c r="L1254" s="3"/>
      <c r="M1254" s="3"/>
      <c r="N1254" s="3"/>
      <c r="O1254" s="3"/>
    </row>
    <row r="1255" spans="3:15" x14ac:dyDescent="0.25">
      <c r="C1255" s="4"/>
      <c r="E1255" s="3"/>
      <c r="J1255" s="4"/>
      <c r="K1255" s="4"/>
      <c r="L1255" s="3"/>
      <c r="M1255" s="3"/>
      <c r="N1255" s="3"/>
      <c r="O1255" s="3"/>
    </row>
    <row r="1256" spans="3:15" x14ac:dyDescent="0.25">
      <c r="C1256" s="4"/>
      <c r="E1256" s="3"/>
      <c r="J1256" s="4"/>
      <c r="K1256" s="4"/>
      <c r="L1256" s="3"/>
      <c r="M1256" s="3"/>
      <c r="N1256" s="3"/>
      <c r="O1256" s="3"/>
    </row>
    <row r="1257" spans="3:15" x14ac:dyDescent="0.25">
      <c r="C1257" s="4"/>
      <c r="E1257" s="3"/>
      <c r="J1257" s="4"/>
      <c r="K1257" s="4"/>
      <c r="L1257" s="3"/>
      <c r="M1257" s="3"/>
      <c r="N1257" s="3"/>
      <c r="O1257" s="3"/>
    </row>
    <row r="1258" spans="3:15" x14ac:dyDescent="0.25">
      <c r="C1258" s="4"/>
      <c r="E1258" s="3"/>
      <c r="J1258" s="4"/>
      <c r="K1258" s="4"/>
      <c r="L1258" s="3"/>
      <c r="M1258" s="3"/>
      <c r="N1258" s="3"/>
      <c r="O1258" s="3"/>
    </row>
  </sheetData>
  <autoFilter ref="B2:S1258"/>
  <pageMargins left="0.23622047244094491" right="0.23622047244094491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Смета</vt:lpstr>
      <vt:lpstr>Смета!Заголовки_для_печати</vt:lpstr>
      <vt:lpstr>ЙЙЙ</vt:lpstr>
      <vt:lpstr>Смета!Область_печати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dcterms:created xsi:type="dcterms:W3CDTF">1996-10-08T23:32:33Z</dcterms:created>
  <dcterms:modified xsi:type="dcterms:W3CDTF">2014-06-29T12:09:18Z</dcterms:modified>
</cp:coreProperties>
</file>